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8915" windowHeight="11310" tabRatio="865"/>
  </bookViews>
  <sheets>
    <sheet name="CO1.1" sheetId="16" r:id="rId1"/>
    <sheet name="CO1.2" sheetId="17" r:id="rId2"/>
    <sheet name="CO1.3" sheetId="18" r:id="rId3"/>
    <sheet name="PI2.1" sheetId="6" r:id="rId4"/>
    <sheet name="PI2.2" sheetId="7" r:id="rId5"/>
    <sheet name="PI2.3" sheetId="8" r:id="rId6"/>
    <sheet name="PI2.4" sheetId="9" r:id="rId7"/>
    <sheet name="PI2.5" sheetId="10" r:id="rId8"/>
    <sheet name="PI2.6" sheetId="11" r:id="rId9"/>
    <sheet name="PI2.7" sheetId="12" r:id="rId10"/>
    <sheet name="PI2.8" sheetId="13" r:id="rId11"/>
    <sheet name="PI2.9" sheetId="14" r:id="rId12"/>
    <sheet name="PI2.10" sheetId="15" r:id="rId13"/>
    <sheet name="G3.1" sheetId="4" r:id="rId14"/>
    <sheet name="G3.2" sheetId="5" r:id="rId15"/>
    <sheet name="F4.1" sheetId="1" r:id="rId16"/>
    <sheet name="F4.2" sheetId="2" r:id="rId17"/>
    <sheet name="F4.3" sheetId="3" r:id="rId18"/>
  </sheets>
  <externalReferences>
    <externalReference r:id="rId19"/>
  </externalReferences>
  <definedNames>
    <definedName name="_xlnm.Print_Area" localSheetId="0">CO1.1!$A$2:$L$18</definedName>
    <definedName name="_xlnm.Print_Area" localSheetId="1">CO1.2!$A$2:$L$20</definedName>
    <definedName name="_xlnm.Print_Area" localSheetId="2">CO1.3!$A$2:$L$26</definedName>
    <definedName name="_xlnm.Print_Area" localSheetId="15">F4.1!$A$2:$L$29</definedName>
    <definedName name="_xlnm.Print_Area" localSheetId="16">F4.2!$A$1:$L$26</definedName>
    <definedName name="_xlnm.Print_Area" localSheetId="17">F4.3!$A$2:$K$23</definedName>
    <definedName name="_xlnm.Print_Area" localSheetId="13">G3.1!$A$1:$L$20</definedName>
    <definedName name="_xlnm.Print_Area" localSheetId="14">G3.2!$A$2:$L$43</definedName>
    <definedName name="_xlnm.Print_Area" localSheetId="3">PI2.1!$A$2:$L$19</definedName>
    <definedName name="_xlnm.Print_Area" localSheetId="12">PI2.10!$A$2:$L$19</definedName>
    <definedName name="_xlnm.Print_Area" localSheetId="4">PI2.2!$A$2:$L$27</definedName>
    <definedName name="_xlnm.Print_Area" localSheetId="5">PI2.3!$A$2:$L$25</definedName>
    <definedName name="_xlnm.Print_Area" localSheetId="6">PI2.4!$A$2:$L$18</definedName>
    <definedName name="_xlnm.Print_Area" localSheetId="7">PI2.5!$A$2:$L$38</definedName>
    <definedName name="_xlnm.Print_Area" localSheetId="8">PI2.6!$A$2:$L$24</definedName>
    <definedName name="_xlnm.Print_Area" localSheetId="9">PI2.7!$A$2:$L$18</definedName>
    <definedName name="_xlnm.Print_Area" localSheetId="10">PI2.8!$A$2:$L$22</definedName>
    <definedName name="_xlnm.Print_Area" localSheetId="11">PI2.9!$A$2:$L$36</definedName>
  </definedNames>
  <calcPr calcId="145621"/>
</workbook>
</file>

<file path=xl/calcChain.xml><?xml version="1.0" encoding="utf-8"?>
<calcChain xmlns="http://schemas.openxmlformats.org/spreadsheetml/2006/main">
  <c r="H18" i="18" l="1"/>
  <c r="G15" i="18"/>
  <c r="F15" i="18"/>
  <c r="D15" i="18"/>
  <c r="B15" i="18"/>
  <c r="F12" i="18"/>
  <c r="B12" i="18"/>
  <c r="I9" i="18"/>
  <c r="F9" i="18"/>
  <c r="D9" i="18"/>
  <c r="J7" i="18"/>
  <c r="H7" i="18"/>
  <c r="F7" i="18"/>
  <c r="B7" i="18"/>
  <c r="Q28" i="17"/>
  <c r="Q27" i="17"/>
  <c r="Q26" i="17"/>
  <c r="Q25" i="17"/>
  <c r="Q23" i="17"/>
  <c r="G15" i="17"/>
  <c r="F15" i="17"/>
  <c r="D15" i="17"/>
  <c r="B15" i="17"/>
  <c r="G12" i="17"/>
  <c r="F12" i="17"/>
  <c r="D12" i="17"/>
  <c r="B12" i="17"/>
  <c r="I9" i="17"/>
  <c r="J7" i="17"/>
  <c r="H7" i="17"/>
  <c r="F7" i="17"/>
  <c r="B7" i="17"/>
  <c r="V44" i="16"/>
  <c r="V43" i="16"/>
  <c r="V42" i="16"/>
  <c r="V41" i="16"/>
  <c r="V40" i="16"/>
  <c r="V39" i="16"/>
  <c r="V38" i="16"/>
  <c r="V37" i="16"/>
  <c r="V36" i="16"/>
  <c r="V35" i="16"/>
  <c r="V34" i="16"/>
  <c r="V33" i="16"/>
  <c r="G15" i="16"/>
  <c r="F15" i="16"/>
  <c r="D15" i="16"/>
  <c r="B15" i="16"/>
  <c r="G12" i="16"/>
  <c r="F12" i="16"/>
  <c r="D12" i="16"/>
  <c r="B12" i="16"/>
  <c r="I9" i="16"/>
  <c r="J7" i="16"/>
  <c r="H7" i="16"/>
  <c r="F7" i="16"/>
  <c r="B7" i="16"/>
  <c r="D19" i="15"/>
  <c r="G18" i="15" s="1"/>
  <c r="G15" i="15"/>
  <c r="F15" i="15"/>
  <c r="D15" i="15"/>
  <c r="B15" i="15"/>
  <c r="G12" i="15"/>
  <c r="F12" i="15"/>
  <c r="D12" i="15"/>
  <c r="B12" i="15"/>
  <c r="I9" i="15"/>
  <c r="F9" i="15"/>
  <c r="D9" i="15"/>
  <c r="J7" i="15"/>
  <c r="H7" i="15"/>
  <c r="F7" i="15"/>
  <c r="B7" i="15"/>
  <c r="D36" i="14"/>
  <c r="G18" i="14"/>
  <c r="G15" i="14"/>
  <c r="F15" i="14"/>
  <c r="D15" i="14"/>
  <c r="B15" i="14"/>
  <c r="G12" i="14"/>
  <c r="F12" i="14"/>
  <c r="D12" i="14"/>
  <c r="B12" i="14"/>
  <c r="I9" i="14"/>
  <c r="F9" i="14"/>
  <c r="D9" i="14"/>
  <c r="J7" i="14"/>
  <c r="H7" i="14"/>
  <c r="F7" i="14"/>
  <c r="B7" i="14"/>
  <c r="G18" i="13"/>
  <c r="G15" i="13"/>
  <c r="F15" i="13"/>
  <c r="D15" i="13"/>
  <c r="B15" i="13"/>
  <c r="G12" i="13"/>
  <c r="F12" i="13"/>
  <c r="D12" i="13"/>
  <c r="B12" i="13"/>
  <c r="I9" i="13"/>
  <c r="F9" i="13"/>
  <c r="D9" i="13"/>
  <c r="J7" i="13"/>
  <c r="H7" i="13"/>
  <c r="F7" i="13"/>
  <c r="B7" i="13"/>
  <c r="G18" i="12"/>
  <c r="G15" i="12"/>
  <c r="F15" i="12"/>
  <c r="D15" i="12"/>
  <c r="B15" i="12"/>
  <c r="G12" i="12"/>
  <c r="F12" i="12"/>
  <c r="D12" i="12"/>
  <c r="B12" i="12"/>
  <c r="I9" i="12"/>
  <c r="F9" i="12"/>
  <c r="D9" i="12"/>
  <c r="J7" i="12"/>
  <c r="H7" i="12"/>
  <c r="F7" i="12"/>
  <c r="B7" i="12"/>
  <c r="AL89" i="11"/>
  <c r="E18" i="11" s="1"/>
  <c r="E24" i="11" s="1"/>
  <c r="AL88" i="11"/>
  <c r="F18" i="11"/>
  <c r="F24" i="11" s="1"/>
  <c r="G18" i="11" s="1"/>
  <c r="G15" i="11"/>
  <c r="F15" i="11"/>
  <c r="D15" i="11"/>
  <c r="B15" i="11"/>
  <c r="G12" i="11"/>
  <c r="F12" i="11"/>
  <c r="D12" i="11"/>
  <c r="B12" i="11"/>
  <c r="I9" i="11"/>
  <c r="F9" i="11"/>
  <c r="D9" i="11"/>
  <c r="J7" i="11"/>
  <c r="H7" i="11"/>
  <c r="F7" i="11"/>
  <c r="B7" i="11"/>
  <c r="G18" i="10"/>
  <c r="G15" i="10"/>
  <c r="F15" i="10"/>
  <c r="D15" i="10"/>
  <c r="B15" i="10"/>
  <c r="G12" i="10"/>
  <c r="F12" i="10"/>
  <c r="D12" i="10"/>
  <c r="B12" i="10"/>
  <c r="I9" i="10"/>
  <c r="F9" i="10"/>
  <c r="D9" i="10"/>
  <c r="J7" i="10"/>
  <c r="H7" i="10"/>
  <c r="F7" i="10"/>
  <c r="B7" i="10"/>
  <c r="L37" i="9"/>
  <c r="K37" i="9"/>
  <c r="C37" i="9"/>
  <c r="L36" i="9"/>
  <c r="K36" i="9"/>
  <c r="C36" i="9"/>
  <c r="L35" i="9"/>
  <c r="K35" i="9"/>
  <c r="C35" i="9"/>
  <c r="L34" i="9"/>
  <c r="K34" i="9"/>
  <c r="C34" i="9"/>
  <c r="L33" i="9"/>
  <c r="K33" i="9"/>
  <c r="C33" i="9"/>
  <c r="L32" i="9"/>
  <c r="K32" i="9"/>
  <c r="C32" i="9"/>
  <c r="L31" i="9"/>
  <c r="K31" i="9"/>
  <c r="C31" i="9"/>
  <c r="L30" i="9"/>
  <c r="K30" i="9"/>
  <c r="C30" i="9"/>
  <c r="L29" i="9"/>
  <c r="K29" i="9"/>
  <c r="C29" i="9"/>
  <c r="L28" i="9"/>
  <c r="K28" i="9"/>
  <c r="C28" i="9"/>
  <c r="L27" i="9"/>
  <c r="K27" i="9"/>
  <c r="L26" i="9"/>
  <c r="K26" i="9"/>
  <c r="L25" i="9"/>
  <c r="K25" i="9"/>
  <c r="L24" i="9"/>
  <c r="K24" i="9"/>
  <c r="L23" i="9"/>
  <c r="K23" i="9"/>
  <c r="D18" i="9"/>
  <c r="H18" i="9" s="1"/>
  <c r="G15" i="9"/>
  <c r="F15" i="9"/>
  <c r="D15" i="9"/>
  <c r="B15" i="9"/>
  <c r="G12" i="9"/>
  <c r="F12" i="9"/>
  <c r="D12" i="9"/>
  <c r="B12" i="9"/>
  <c r="I9" i="9"/>
  <c r="F9" i="9"/>
  <c r="D9" i="9"/>
  <c r="J7" i="9"/>
  <c r="H7" i="9"/>
  <c r="F7" i="9"/>
  <c r="B7" i="9"/>
  <c r="G18" i="8"/>
  <c r="G15" i="8"/>
  <c r="F15" i="8"/>
  <c r="D15" i="8"/>
  <c r="B15" i="8"/>
  <c r="G12" i="8"/>
  <c r="F12" i="8"/>
  <c r="D12" i="8"/>
  <c r="B12" i="8"/>
  <c r="I9" i="8"/>
  <c r="F9" i="8"/>
  <c r="D9" i="8"/>
  <c r="J7" i="8"/>
  <c r="H7" i="8"/>
  <c r="F7" i="8"/>
  <c r="B7" i="8"/>
  <c r="G27" i="7"/>
  <c r="F27" i="7"/>
  <c r="H18" i="7" s="1"/>
  <c r="E27" i="7"/>
  <c r="G15" i="7"/>
  <c r="F15" i="7"/>
  <c r="D15" i="7"/>
  <c r="B15" i="7"/>
  <c r="G12" i="7"/>
  <c r="F12" i="7"/>
  <c r="D12" i="7"/>
  <c r="B12" i="7"/>
  <c r="I9" i="7"/>
  <c r="D9" i="7"/>
  <c r="J7" i="7"/>
  <c r="H7" i="7"/>
  <c r="F7" i="7"/>
  <c r="B7" i="7"/>
  <c r="G18" i="6"/>
  <c r="G15" i="6"/>
  <c r="F15" i="6"/>
  <c r="D15" i="6"/>
  <c r="B15" i="6"/>
  <c r="G12" i="6"/>
  <c r="F12" i="6"/>
  <c r="D12" i="6"/>
  <c r="B12" i="6"/>
  <c r="I9" i="6"/>
  <c r="D9" i="6"/>
  <c r="J7" i="6"/>
  <c r="H7" i="6"/>
  <c r="F7" i="6"/>
  <c r="B7" i="6"/>
  <c r="F43" i="5"/>
  <c r="G18" i="5" s="1"/>
  <c r="D43" i="5"/>
  <c r="G15" i="5"/>
  <c r="F15" i="5"/>
  <c r="D15" i="5"/>
  <c r="B15" i="5"/>
  <c r="G12" i="5"/>
  <c r="F12" i="5"/>
  <c r="D12" i="5"/>
  <c r="B12" i="5"/>
  <c r="I9" i="5"/>
  <c r="F9" i="5"/>
  <c r="D9" i="5"/>
  <c r="J7" i="5"/>
  <c r="H7" i="5"/>
  <c r="F7" i="5"/>
  <c r="B7" i="5"/>
  <c r="G15" i="4"/>
  <c r="F15" i="4"/>
  <c r="D15" i="4"/>
  <c r="B15" i="4"/>
  <c r="G12" i="4"/>
  <c r="F12" i="4"/>
  <c r="D12" i="4"/>
  <c r="B12" i="4"/>
  <c r="I9" i="4"/>
  <c r="F9" i="4"/>
  <c r="D9" i="4"/>
  <c r="K7" i="4"/>
  <c r="J7" i="4"/>
  <c r="H7" i="4"/>
  <c r="F7" i="4"/>
  <c r="B7" i="4"/>
  <c r="T51" i="3"/>
  <c r="Q51" i="3"/>
  <c r="T50" i="3"/>
  <c r="Q50" i="3"/>
  <c r="T49" i="3"/>
  <c r="Q49" i="3"/>
  <c r="T48" i="3"/>
  <c r="T52" i="3" s="1"/>
  <c r="Q48" i="3"/>
  <c r="Q52" i="3" s="1"/>
  <c r="T47" i="3"/>
  <c r="Q47" i="3"/>
  <c r="F18" i="3"/>
  <c r="F15" i="3"/>
  <c r="E15" i="3"/>
  <c r="D15" i="3"/>
  <c r="B15" i="3"/>
  <c r="F12" i="3"/>
  <c r="E12" i="3"/>
  <c r="D12" i="3"/>
  <c r="B12" i="3"/>
  <c r="H9" i="3"/>
  <c r="E9" i="3"/>
  <c r="I7" i="3"/>
  <c r="G7" i="3"/>
  <c r="E7" i="3"/>
  <c r="B7" i="3"/>
  <c r="F25" i="2"/>
  <c r="D25" i="2"/>
  <c r="G24" i="2"/>
  <c r="G23" i="2"/>
  <c r="H21" i="2"/>
  <c r="F21" i="2"/>
  <c r="F26" i="2" s="1"/>
  <c r="D21" i="2"/>
  <c r="D26" i="2" s="1"/>
  <c r="G20" i="2"/>
  <c r="I20" i="2" s="1"/>
  <c r="G19" i="2"/>
  <c r="I19" i="2" s="1"/>
  <c r="G18" i="2"/>
  <c r="I18" i="2" s="1"/>
  <c r="G15" i="2"/>
  <c r="F15" i="2"/>
  <c r="D15" i="2"/>
  <c r="B15" i="2"/>
  <c r="G12" i="2"/>
  <c r="F12" i="2"/>
  <c r="D12" i="2"/>
  <c r="B12" i="2"/>
  <c r="I9" i="2"/>
  <c r="D9" i="2"/>
  <c r="B9" i="2"/>
  <c r="J7" i="2"/>
  <c r="F7" i="2"/>
  <c r="B7" i="2"/>
  <c r="Q47" i="1"/>
  <c r="Q46" i="1"/>
  <c r="Q45" i="1"/>
  <c r="Q44" i="1"/>
  <c r="Q43" i="1"/>
  <c r="Q42" i="1"/>
  <c r="Q41" i="1"/>
  <c r="Q40" i="1"/>
  <c r="Q39" i="1"/>
  <c r="Q38" i="1"/>
  <c r="Q37" i="1"/>
  <c r="F18" i="1"/>
  <c r="N18" i="1" s="1"/>
  <c r="N19" i="1" s="1"/>
  <c r="H9" i="1" s="1"/>
  <c r="G15" i="1"/>
  <c r="F15" i="1"/>
  <c r="D15" i="1"/>
  <c r="B15" i="1"/>
  <c r="G12" i="1"/>
  <c r="F12" i="1"/>
  <c r="D12" i="1"/>
  <c r="B12" i="1"/>
  <c r="I9" i="1"/>
  <c r="F9" i="1"/>
  <c r="D9" i="1"/>
  <c r="K7" i="1"/>
  <c r="J7" i="1"/>
  <c r="H7" i="1"/>
  <c r="F7" i="1"/>
  <c r="B7" i="1"/>
  <c r="I21" i="2" l="1"/>
  <c r="G26" i="2"/>
  <c r="N9" i="1"/>
  <c r="O9" i="1" s="1"/>
  <c r="N17" i="1"/>
</calcChain>
</file>

<file path=xl/sharedStrings.xml><?xml version="1.0" encoding="utf-8"?>
<sst xmlns="http://schemas.openxmlformats.org/spreadsheetml/2006/main" count="1449" uniqueCount="409">
  <si>
    <t xml:space="preserve">F-01 Aumentar el saldo de la cartera de crédito </t>
  </si>
  <si>
    <t>Características del indicador</t>
  </si>
  <si>
    <t>Perspectiva</t>
  </si>
  <si>
    <t xml:space="preserve">Dirección y área responsable </t>
  </si>
  <si>
    <t xml:space="preserve">Indicador </t>
  </si>
  <si>
    <t>Fórmula</t>
  </si>
  <si>
    <t>Unidad de medida</t>
  </si>
  <si>
    <t>Fecha de inicio de la medición</t>
  </si>
  <si>
    <t xml:space="preserve">Dirección FONAVI </t>
  </si>
  <si>
    <t>Frecuencia de medición</t>
  </si>
  <si>
    <t>Valor línea base</t>
  </si>
  <si>
    <t>Meta anual</t>
  </si>
  <si>
    <t xml:space="preserve">Fuente de Resultados </t>
  </si>
  <si>
    <t>Meta 2017</t>
  </si>
  <si>
    <t>Descripción y definición de las variables del indicador</t>
  </si>
  <si>
    <t xml:space="preserve">Anual </t>
  </si>
  <si>
    <t xml:space="preserve">Base de datos en excel </t>
  </si>
  <si>
    <t>Implementación del Monitoreo</t>
  </si>
  <si>
    <t>Frecuencia de medición del indicador:</t>
  </si>
  <si>
    <t>Fuente de Resultados y datos:</t>
  </si>
  <si>
    <t>Periodicidad de los datos:</t>
  </si>
  <si>
    <t>Medios de verificación de los resultados:</t>
  </si>
  <si>
    <t>Rango de medición:</t>
  </si>
  <si>
    <t>Superior a la meta:</t>
  </si>
  <si>
    <t>Excelente:</t>
  </si>
  <si>
    <t>Aceptable:</t>
  </si>
  <si>
    <t>Necesidad de mejora:</t>
  </si>
  <si>
    <t>Responsables:</t>
  </si>
  <si>
    <t>Dirección y Área responsable del Objetivo y el indicador:</t>
  </si>
  <si>
    <t>Dueño del objetivo y el indicador:</t>
  </si>
  <si>
    <t>Recolector del indicador:</t>
  </si>
  <si>
    <t>Fijador de la meta del indicador:</t>
  </si>
  <si>
    <t>Cumplimiento</t>
  </si>
  <si>
    <t xml:space="preserve">Composición de Cartera </t>
  </si>
  <si>
    <t xml:space="preserve">Monto </t>
  </si>
  <si>
    <t xml:space="preserve">Meta </t>
  </si>
  <si>
    <t xml:space="preserve">Resultado </t>
  </si>
  <si>
    <t xml:space="preserve">Observaciones </t>
  </si>
  <si>
    <t xml:space="preserve">Bac San José </t>
  </si>
  <si>
    <t>El cumplimiento de este indicador supera la meta proyectada en 3%, la meta proyectada era aumentar el saldo de cartera en ¢103,140 millones y se colocó ¢106,71.6 millones. 
Esto se dio en el II semestre periodo 2016.</t>
  </si>
  <si>
    <t>Banco CATHAY</t>
  </si>
  <si>
    <t xml:space="preserve">Coopenae R.L. </t>
  </si>
  <si>
    <t xml:space="preserve">Coopeservidores R.L. </t>
  </si>
  <si>
    <t xml:space="preserve">Coocique R.L. </t>
  </si>
  <si>
    <t>Coopeande R.L.</t>
  </si>
  <si>
    <t>Coopealianza R.L</t>
  </si>
  <si>
    <t xml:space="preserve">Coopemep R.L. </t>
  </si>
  <si>
    <t xml:space="preserve">Coopecaja R.L. </t>
  </si>
  <si>
    <t>Mutual Cartago de Ahorro y Préstamo</t>
  </si>
  <si>
    <t>Grupo Mutual Alajuela - Vivienda</t>
  </si>
  <si>
    <t>Fundación CR - Canadá</t>
  </si>
  <si>
    <t>Gráfico del Indicador</t>
  </si>
  <si>
    <t>Mes</t>
  </si>
  <si>
    <t>Resultado</t>
  </si>
  <si>
    <t>Meta</t>
  </si>
  <si>
    <t>Enero</t>
  </si>
  <si>
    <t>Febrero</t>
  </si>
  <si>
    <t>Marzo</t>
  </si>
  <si>
    <t>Abril</t>
  </si>
  <si>
    <t>Mayo</t>
  </si>
  <si>
    <t>Junio</t>
  </si>
  <si>
    <t>Julio</t>
  </si>
  <si>
    <t>Agosto</t>
  </si>
  <si>
    <t>Septiembre</t>
  </si>
  <si>
    <t>Octubre</t>
  </si>
  <si>
    <t>Noviembre</t>
  </si>
  <si>
    <t>Diciembre</t>
  </si>
  <si>
    <t xml:space="preserve">F-02 Mejorar la ejecución del presupuesto FOSUVI </t>
  </si>
  <si>
    <t>Mejorar la ejecución del presupuesto FOSUVI</t>
  </si>
  <si>
    <t>% ejecución de bonos ordinarios * 57% + % ejecución de bonos art. 59 * 37% + % ejecución bonos comunales *6%</t>
  </si>
  <si>
    <t>Año 2016</t>
  </si>
  <si>
    <t xml:space="preserve">Frecuencia de medición </t>
  </si>
  <si>
    <t xml:space="preserve">Dirección y Área responsable </t>
  </si>
  <si>
    <t>Descripción y definición de las variables del indicador:</t>
  </si>
  <si>
    <t xml:space="preserve">Semestral </t>
  </si>
  <si>
    <t xml:space="preserve">Dirección FOSUVI </t>
  </si>
  <si>
    <t>Superior a la meta</t>
  </si>
  <si>
    <t>&gt;100%</t>
  </si>
  <si>
    <t>90% - 100%</t>
  </si>
  <si>
    <t>65% - 89%</t>
  </si>
  <si>
    <t>&lt;65%</t>
  </si>
  <si>
    <t>Programa</t>
  </si>
  <si>
    <t>Monto Presupuestado</t>
  </si>
  <si>
    <t xml:space="preserve">Monto Ejecutado </t>
  </si>
  <si>
    <t xml:space="preserve">Cumplimiento </t>
  </si>
  <si>
    <t xml:space="preserve">Factor </t>
  </si>
  <si>
    <t xml:space="preserve">Ordinario </t>
  </si>
  <si>
    <t>Articulo 59</t>
  </si>
  <si>
    <t xml:space="preserve">Bono Colectivo </t>
  </si>
  <si>
    <t xml:space="preserve">Sub total </t>
  </si>
  <si>
    <t>Comisión E. A.</t>
  </si>
  <si>
    <t>Comisión Cta. Grl.</t>
  </si>
  <si>
    <t>Sub-total</t>
  </si>
  <si>
    <t xml:space="preserve">Total </t>
  </si>
  <si>
    <t xml:space="preserve">F-03 Comprometer los montos de proyectos Art. 59 de los recursos disponibles </t>
  </si>
  <si>
    <t xml:space="preserve">Fuente de resultado </t>
  </si>
  <si>
    <t xml:space="preserve">Base de datos prespuesto FOSUVI </t>
  </si>
  <si>
    <t xml:space="preserve">Monto Presupuestado </t>
  </si>
  <si>
    <t xml:space="preserve">Programa Indígenas </t>
  </si>
  <si>
    <t xml:space="preserve">Programa Individuales </t>
  </si>
  <si>
    <t xml:space="preserve">Erradicación de tugurios y/o precarios </t>
  </si>
  <si>
    <t xml:space="preserve">Vivienda Vertical </t>
  </si>
  <si>
    <t xml:space="preserve">Situación de emergencia, exterma, necesidad, minusvalía, adulto mayor y segunda planta </t>
  </si>
  <si>
    <t xml:space="preserve">G-01 Mejorar el grado de satisfacción de los beneficiarios finales </t>
  </si>
  <si>
    <t xml:space="preserve">Fórmula </t>
  </si>
  <si>
    <t xml:space="preserve">Gerencia General </t>
  </si>
  <si>
    <t>Valor línea base:</t>
  </si>
  <si>
    <t>Meta anual:</t>
  </si>
  <si>
    <t xml:space="preserve">Fuente de resultados </t>
  </si>
  <si>
    <t>Encuesta de satisfacción</t>
  </si>
  <si>
    <t xml:space="preserve">Entidades Encuestadas </t>
  </si>
  <si>
    <t xml:space="preserve">Calificación </t>
  </si>
  <si>
    <t>-</t>
  </si>
  <si>
    <t>El cumplimiento de este objetivo es 0%, debido a que la Empresa adjudicada presenta los resultados en el primer I trimestre del periodo 2017.</t>
  </si>
  <si>
    <t xml:space="preserve">G-02 Mejorar la percepción del BANHVI ante las Entidades Autorizadas </t>
  </si>
  <si>
    <t>Perspectiva:</t>
  </si>
  <si>
    <t>Indicador</t>
  </si>
  <si>
    <t>Unidad de medida:</t>
  </si>
  <si>
    <t xml:space="preserve">Encuenta de satisfacción </t>
  </si>
  <si>
    <t>Entidades &gt; 75%</t>
  </si>
  <si>
    <t>Coopeuna R.L.</t>
  </si>
  <si>
    <t xml:space="preserve">Sí </t>
  </si>
  <si>
    <t xml:space="preserve">El cumplimiento de este objetivo fue del 56% de las 25 Entidades Autorizadas, 14 calificaron al Banco mayor al 75%. Se presenta un promedio por cada pregunta realizada. </t>
  </si>
  <si>
    <t xml:space="preserve">Banco Cathay </t>
  </si>
  <si>
    <t xml:space="preserve">ASEDEMASA </t>
  </si>
  <si>
    <t xml:space="preserve">Pregunta </t>
  </si>
  <si>
    <t xml:space="preserve">Variable </t>
  </si>
  <si>
    <t xml:space="preserve">Calificación Promedio </t>
  </si>
  <si>
    <t>Cumplimiento de la misión del BANHVI</t>
  </si>
  <si>
    <t xml:space="preserve">Scotiabank </t>
  </si>
  <si>
    <t>Calidad de los servicios del BANHVI</t>
  </si>
  <si>
    <t>Cantidad de recursos para los bonos de vivienda</t>
  </si>
  <si>
    <t xml:space="preserve">Banco Popular </t>
  </si>
  <si>
    <t>Tiempo de entrega de los recursos al BFV</t>
  </si>
  <si>
    <t xml:space="preserve">ASECCSS </t>
  </si>
  <si>
    <t>Trámite (requisitos y documentación) de FOSUVI</t>
  </si>
  <si>
    <t>Análisis de los expedientes del BFV</t>
  </si>
  <si>
    <t>Fundación Costa Rica-Canadá</t>
  </si>
  <si>
    <t>Análisis de las solicitudes de créditos de FONAVI</t>
  </si>
  <si>
    <t>Mutual Cartago 7</t>
  </si>
  <si>
    <t>Normativa del Bono de Vivienda</t>
  </si>
  <si>
    <t xml:space="preserve">BAC San José </t>
  </si>
  <si>
    <t>Trámite (requisitos y documentación) del Bono de Vivienda</t>
  </si>
  <si>
    <t xml:space="preserve">Coopealianza R.L. </t>
  </si>
  <si>
    <t>Capacitación del BANHVI</t>
  </si>
  <si>
    <t xml:space="preserve">INVU </t>
  </si>
  <si>
    <t>Mejoras realizadas por el BANHVI</t>
  </si>
  <si>
    <t xml:space="preserve">Grupo Mutual La Vivienda </t>
  </si>
  <si>
    <t xml:space="preserve">No </t>
  </si>
  <si>
    <t>Calidad del producto BFV</t>
  </si>
  <si>
    <t>Coopesanramón R.L.</t>
  </si>
  <si>
    <t>Costo del crédito de FONAVI</t>
  </si>
  <si>
    <t>Banco de Costa Rica</t>
  </si>
  <si>
    <t>Plazo de pago del crédito de FONAVI</t>
  </si>
  <si>
    <t>Coopeande No. 1 R.L.</t>
  </si>
  <si>
    <t>Calidad del servicio de FONAVI</t>
  </si>
  <si>
    <t>Coopecaja R.L.</t>
  </si>
  <si>
    <t xml:space="preserve">Banco Nacional </t>
  </si>
  <si>
    <t xml:space="preserve">Coopesanmarcos R.L. </t>
  </si>
  <si>
    <t xml:space="preserve">Bancrédito </t>
  </si>
  <si>
    <t xml:space="preserve">ASECLIBI </t>
  </si>
  <si>
    <t xml:space="preserve">ASEMINA </t>
  </si>
  <si>
    <t>PI-01 Tramitar con agilidad los subsidios Art. 59</t>
  </si>
  <si>
    <t>Dirección FOSUVI</t>
  </si>
  <si>
    <t>Frecuencia de medición del indicador</t>
  </si>
  <si>
    <t xml:space="preserve">Trimestral </t>
  </si>
  <si>
    <t>Base de Datos Sistema de Vivienda</t>
  </si>
  <si>
    <t>Tiempos determinados por normativa</t>
  </si>
  <si>
    <t>Bonos recibidos y aprobados período 2016</t>
  </si>
  <si>
    <t xml:space="preserve">Bono aprobados según tiempo BANHVI </t>
  </si>
  <si>
    <t xml:space="preserve">Casos individuales Art. 59         49 días </t>
  </si>
  <si>
    <t>PI-02 Mejorar los procesos internos para cumplir con los plazos establecidos en la normativa en trámite de proyectos de Art. 59</t>
  </si>
  <si>
    <t>Semestral</t>
  </si>
  <si>
    <t xml:space="preserve">Proyectos según tiempos establecidos </t>
  </si>
  <si>
    <t>Proyectos ingresados</t>
  </si>
  <si>
    <t xml:space="preserve">Proyectos aprobados </t>
  </si>
  <si>
    <t xml:space="preserve">Proyectos aprobados según normativa </t>
  </si>
  <si>
    <t>Desarrollo de Finca en Verde (S-001-04)</t>
  </si>
  <si>
    <t xml:space="preserve">El cumplimiento de este objetivo es inferior a la meta proyectada. De los 36 proyectos que ingresaron en el periodo 2016, solo 23 fueron aprobados y de esos solo 8 se pudo cumplir con los tiempos establecidos según normativa. 
</t>
  </si>
  <si>
    <t>Compra de Lotes con Servicios y Construcción de Viviendas (S-002-04)</t>
  </si>
  <si>
    <t>Perfiles de Proyectos (S-003-06)</t>
  </si>
  <si>
    <t>Erradicación de Tugurios (S-004-06)</t>
  </si>
  <si>
    <t>Bono Colectivo (S-004-06)</t>
  </si>
  <si>
    <t>Llave en Mano</t>
  </si>
  <si>
    <t>Casos Indígenas</t>
  </si>
  <si>
    <t>Grupo de 5 a 10 Casos Individuales</t>
  </si>
  <si>
    <t>Casos Individuales Art. 59</t>
  </si>
  <si>
    <t xml:space="preserve">PI-03 Tramitar oportunamente los financiamientos </t>
  </si>
  <si>
    <t>Nombre del indicador:</t>
  </si>
  <si>
    <t>Fórmula del indicador:</t>
  </si>
  <si>
    <t xml:space="preserve">Base de Datos excel </t>
  </si>
  <si>
    <t xml:space="preserve">Tramitaciones comprometidas en tiempo </t>
  </si>
  <si>
    <t xml:space="preserve">Tiempos Cumplidos </t>
  </si>
  <si>
    <t xml:space="preserve">Tiempo promedio de BANHVI 60 días </t>
  </si>
  <si>
    <t xml:space="preserve">52 días </t>
  </si>
  <si>
    <t>Sí</t>
  </si>
  <si>
    <t xml:space="preserve">Coopesanramón </t>
  </si>
  <si>
    <t xml:space="preserve">34 días </t>
  </si>
  <si>
    <t xml:space="preserve">Coopecaja R. L </t>
  </si>
  <si>
    <t xml:space="preserve">94 días </t>
  </si>
  <si>
    <t>Coopeande</t>
  </si>
  <si>
    <t xml:space="preserve">39 días </t>
  </si>
  <si>
    <t>Coopeservidores</t>
  </si>
  <si>
    <t>Coocique</t>
  </si>
  <si>
    <t xml:space="preserve">51 días </t>
  </si>
  <si>
    <t>Coopenae</t>
  </si>
  <si>
    <t xml:space="preserve">59 días </t>
  </si>
  <si>
    <t xml:space="preserve">Mutual Cartago </t>
  </si>
  <si>
    <t xml:space="preserve">50 días </t>
  </si>
  <si>
    <t xml:space="preserve">PI-04 Ejecutar eficazmente los fondos destinados a bonos comunales </t>
  </si>
  <si>
    <t xml:space="preserve">Base de datos presupuestos FOSUVI </t>
  </si>
  <si>
    <t xml:space="preserve">Monto recibido de impuesto y hacienda </t>
  </si>
  <si>
    <t xml:space="preserve">Monto comprometido según tiempos </t>
  </si>
  <si>
    <t>Bono Colectivo (S-004-06)                                  50</t>
  </si>
  <si>
    <t>Acciones</t>
  </si>
  <si>
    <t>Acciones para alcanzar los Objetivos y los indicadores</t>
  </si>
  <si>
    <t>Responsables</t>
  </si>
  <si>
    <t>Fecha de inicio programada</t>
  </si>
  <si>
    <t>Fecha de inicio real</t>
  </si>
  <si>
    <t>Fecha final programada</t>
  </si>
  <si>
    <t>Fecha final real</t>
  </si>
  <si>
    <t>Cumplimiento de la programación inicial</t>
  </si>
  <si>
    <t>Cumplimiento de la programación final</t>
  </si>
  <si>
    <t>Definir el proceso de trámite interno  para proyectos de Bono Colectivo</t>
  </si>
  <si>
    <t>Jefatura Dirección FOSUVI</t>
  </si>
  <si>
    <t>Revisar los plazos  de Trámite de Bono Colectivo</t>
  </si>
  <si>
    <t>Establecer un plan de acción para la gestión eficiente de los proyectos</t>
  </si>
  <si>
    <t xml:space="preserve">Aprobar el Plan de Gestión para los proyectos de bono comunal </t>
  </si>
  <si>
    <t>Gerencia General y Junta Directiva</t>
  </si>
  <si>
    <t xml:space="preserve">Implementar el plan de Gestión para proyectos </t>
  </si>
  <si>
    <t xml:space="preserve">PI-05 Mejorar el Índice de Eficiencia de las Entidades Autorizadas </t>
  </si>
  <si>
    <t xml:space="preserve">Fuente de Datos </t>
  </si>
  <si>
    <t>Anual</t>
  </si>
  <si>
    <t xml:space="preserve">Base de datos FOSUVI </t>
  </si>
  <si>
    <t xml:space="preserve">Entidades Autorizadas </t>
  </si>
  <si>
    <t>Calificación 2016</t>
  </si>
  <si>
    <t>Calificación Cumplida</t>
  </si>
  <si>
    <t>ASECCSS</t>
  </si>
  <si>
    <t xml:space="preserve">De las 21 Entidades Autorizadas Activas (otorgan bonos de vivienda) 11 poseen un indicador de eficiencia del 75%. 
Las restantes poseen calificaciones menores de hasta un 15%. </t>
  </si>
  <si>
    <t>COOPESANMARCOS R.L.</t>
  </si>
  <si>
    <t>COOPESERVIDORES R.L.</t>
  </si>
  <si>
    <t>GRUPO MUTUAL ALAJUELA - LA VIVIENDA</t>
  </si>
  <si>
    <t>COOPESANRAMON R.L.</t>
  </si>
  <si>
    <t>COOPEALIANZA R.L.</t>
  </si>
  <si>
    <t>COOPEANDE NO 1 R.L.</t>
  </si>
  <si>
    <t>BANCO DE COSTA RICA</t>
  </si>
  <si>
    <t>BAC SAN JOSE</t>
  </si>
  <si>
    <t>MUTUAL CARTAGO</t>
  </si>
  <si>
    <t>CONCOOCIQUE R.L.</t>
  </si>
  <si>
    <t>COOPENAE R.L.</t>
  </si>
  <si>
    <t>FUND.P/LA VIV.C.R.CANADA</t>
  </si>
  <si>
    <t>BANCO POPULAR Y DESARROLLO</t>
  </si>
  <si>
    <t>COOPEUNA R.L.</t>
  </si>
  <si>
    <t>ASEDEMASA</t>
  </si>
  <si>
    <t>INVU</t>
  </si>
  <si>
    <t xml:space="preserve">BANCO NACIONAL </t>
  </si>
  <si>
    <t>COOPEMEP R.L.</t>
  </si>
  <si>
    <t>COOPEACOSTA R.L.</t>
  </si>
  <si>
    <t xml:space="preserve">BANCO CREDITO </t>
  </si>
  <si>
    <t xml:space="preserve">PI-06 Atender oportunamente las recomendaciones de los órganos de control </t>
  </si>
  <si>
    <t>Indicador:</t>
  </si>
  <si>
    <t xml:space="preserve">Cuatrimestral </t>
  </si>
  <si>
    <t xml:space="preserve">Sistema de Auditoria Interna, Informes de seguimiento de órganos de fiscalización de las dependencias </t>
  </si>
  <si>
    <t>Recomendaciones Recibidas</t>
  </si>
  <si>
    <t xml:space="preserve">En proceso </t>
  </si>
  <si>
    <t>Incumplidas</t>
  </si>
  <si>
    <t>Auditoria Interna</t>
  </si>
  <si>
    <t>Auditoria Externas</t>
  </si>
  <si>
    <t>Dirección FOSUVI: 1 (CG 2-2014 (Hallazgo 6))</t>
  </si>
  <si>
    <t>Depto. Financiero Contable: Liquidación Prespuestaria 2015</t>
  </si>
  <si>
    <t>Depto. Tecnologías de Información: 
Carta de Gerencia 2012
Carta de Gerencia 2015</t>
  </si>
  <si>
    <t xml:space="preserve">
1
3</t>
  </si>
  <si>
    <t>Unidad de Riesgos: 
Carta de Gerencia 2015 
Carta de Gerencia 2016</t>
  </si>
  <si>
    <t xml:space="preserve">
7
14</t>
  </si>
  <si>
    <t>Dependencia</t>
  </si>
  <si>
    <t>Pendiente</t>
  </si>
  <si>
    <t>En proceso</t>
  </si>
  <si>
    <t>Incumplida</t>
  </si>
  <si>
    <t>Programada</t>
  </si>
  <si>
    <t>Alto</t>
  </si>
  <si>
    <t xml:space="preserve">Medio </t>
  </si>
  <si>
    <t>Bajo</t>
  </si>
  <si>
    <t>Total</t>
  </si>
  <si>
    <t>Junta Directiva</t>
  </si>
  <si>
    <t>Secretaría Junta Directiva</t>
  </si>
  <si>
    <t>Comité de Auditoría</t>
  </si>
  <si>
    <t>Secretaría de Comité de Auditoría</t>
  </si>
  <si>
    <t>Asesoría Legal</t>
  </si>
  <si>
    <t>Comité de Inversiones</t>
  </si>
  <si>
    <t>Comité de T.I.</t>
  </si>
  <si>
    <t>Comité de Riesgo</t>
  </si>
  <si>
    <t>Unidad de Riesgos</t>
  </si>
  <si>
    <t>Gerencia General</t>
  </si>
  <si>
    <t>Unidad de Comunicaciones</t>
  </si>
  <si>
    <t>Unidad de Planificación Institucional</t>
  </si>
  <si>
    <t>Oficialía de cumplimiento</t>
  </si>
  <si>
    <t>Departamento de T.I.</t>
  </si>
  <si>
    <t>Area de Soporte</t>
  </si>
  <si>
    <t>Área de Sistemas</t>
  </si>
  <si>
    <t>Sub Gerencia Operativa</t>
  </si>
  <si>
    <t>Sub Gerencia Financiera</t>
  </si>
  <si>
    <t>Dirección de Supervisión de Entidades</t>
  </si>
  <si>
    <t>Departamento Financiero Contable</t>
  </si>
  <si>
    <t>Unidad de Tesorería E Inversiones</t>
  </si>
  <si>
    <t>Departamento de análisis y control</t>
  </si>
  <si>
    <t>Departamento Técnico</t>
  </si>
  <si>
    <t>Dirección FONAVI</t>
  </si>
  <si>
    <t>Departamento de Administración de Fideicomisos</t>
  </si>
  <si>
    <t>Dirección Administrativa</t>
  </si>
  <si>
    <t>Área de Recursos Humanos</t>
  </si>
  <si>
    <t>Unidad de Bienes Inmuebles</t>
  </si>
  <si>
    <t>Área de proveeduría</t>
  </si>
  <si>
    <t>Área de Control de Recomendaciones</t>
  </si>
  <si>
    <t>En proceso y programas</t>
  </si>
  <si>
    <t xml:space="preserve">PI-07 Lograr un mayor aprovechamiento de bienes propiedad BANHVI </t>
  </si>
  <si>
    <t xml:space="preserve">Unidad de Bienes </t>
  </si>
  <si>
    <t xml:space="preserve">Fuente de datos </t>
  </si>
  <si>
    <t xml:space="preserve">Base de datos de Bienes </t>
  </si>
  <si>
    <t xml:space="preserve">Bienes inventariados </t>
  </si>
  <si>
    <t xml:space="preserve">Bienes aprovechables </t>
  </si>
  <si>
    <t xml:space="preserve">Bienes realizados </t>
  </si>
  <si>
    <t xml:space="preserve">PI-08 Logran mayor aprovechamiento de bienes en Fideicomiso </t>
  </si>
  <si>
    <t xml:space="preserve">Cronogramas de actividades </t>
  </si>
  <si>
    <t>Proyectos</t>
  </si>
  <si>
    <t xml:space="preserve">Cierre Estimado </t>
  </si>
  <si>
    <t xml:space="preserve">Proyectos Cumplidos </t>
  </si>
  <si>
    <t xml:space="preserve">Plan de Acción para la Recuperación del Proyecto Don Álvaro </t>
  </si>
  <si>
    <t>Durante el periodo 2016 no se pudo recuperar el Proyecto Don Álvaro a la  venta o colocación del inmueble  debido a que el terreno se encuentra invadido por 9 vecinos colindantes. Dos casos invaden con construcciones formales el lote del fideicomiso, mientras que el resto invaden con elementos removibles (cercas de latas). 
Grupo Mutual fiduciario ha realizado varias gestiones (avisos y visitas) de desalojo, sin resultados positivos.
El Banco le  instruye al fiduciario iniciar los juicios legales correspondientes, para que en sede judicial se les ordene ubicar el cerramiento de sus casas respetando los linderos. 
En vista de lo anterior, para la publicación de venta del bien, se debe subsanar primero dichos problemas de invasión, siguiendo el proceso legal y venta de las áreas correspondientes; por lo que de acuerdo a lo indicado, este inmueble no se estaría colocando en el corto plazo.</t>
  </si>
  <si>
    <t xml:space="preserve">Plan de Acción para la Recuperación del Proyecto El Portillo </t>
  </si>
  <si>
    <t>Año 2017</t>
  </si>
  <si>
    <t xml:space="preserve">Plan de Acción para la Recuperación del Proyecto El Éden </t>
  </si>
  <si>
    <t xml:space="preserve">Plan de Acción para la Recuperación del Proyecto Teodoro Picado </t>
  </si>
  <si>
    <t>Año 2018</t>
  </si>
  <si>
    <t xml:space="preserve">Plan de Acción para la Recuperación del Proyecto Villas Paraíso </t>
  </si>
  <si>
    <t>Año 2019</t>
  </si>
  <si>
    <t>PI-09 Mejorar el Ordenamiento Administrativo</t>
  </si>
  <si>
    <t xml:space="preserve">Plan de Trabajo aprobado por JD </t>
  </si>
  <si>
    <t xml:space="preserve">Procesos a ordenar </t>
  </si>
  <si>
    <t xml:space="preserve">Fecha de Cumplimiento </t>
  </si>
  <si>
    <t xml:space="preserve">Cumplido </t>
  </si>
  <si>
    <t xml:space="preserve">Elaboración Plan de Trabajo </t>
  </si>
  <si>
    <t>Etapa No. 1 Inventario de procesos y politicas  (Diagnóstico)</t>
  </si>
  <si>
    <t xml:space="preserve">Etapa No. 2 Procesos a ordenar </t>
  </si>
  <si>
    <t>Departamento Fideicomisos</t>
  </si>
  <si>
    <t>Dirección Entidades Autorizadas</t>
  </si>
  <si>
    <t>Unidad de Tesorería</t>
  </si>
  <si>
    <t xml:space="preserve">Departamento Tecnología Informacion </t>
  </si>
  <si>
    <t>Unidad de Planificación</t>
  </si>
  <si>
    <t>Oficialía de Cumplimiento</t>
  </si>
  <si>
    <t>Secretaria Junta Directiva</t>
  </si>
  <si>
    <t xml:space="preserve">PI-10 Simplificar los trámites en el BANHVI y Entidades Autorizadas en lo relacionado al proceso de aprobación de bonos familiares de vivienda y bonos comunales </t>
  </si>
  <si>
    <t xml:space="preserve">Subgerencia Financiera </t>
  </si>
  <si>
    <t xml:space="preserve">Informe de Seguimiento del MIVAH </t>
  </si>
  <si>
    <t xml:space="preserve">Tramites programados </t>
  </si>
  <si>
    <t xml:space="preserve">Tramites Cumplidos </t>
  </si>
  <si>
    <t>Revisión integral de los requisitos de proyectos habitacionales financiados al amparo del artículo 59 de la Ley N° 7052 (modalidades S-001 y S-002).</t>
  </si>
  <si>
    <t>Propuesta para la modificación en la presentación y aceptación del requisito de certificación de ingreso familiar. Al 30/12/2016</t>
  </si>
  <si>
    <t>PCO-01 Contar con personal de alto desempeño</t>
  </si>
  <si>
    <t xml:space="preserve">Dirección Administrativa </t>
  </si>
  <si>
    <t xml:space="preserve">Informe de resultados </t>
  </si>
  <si>
    <t xml:space="preserve">Funcionarios </t>
  </si>
  <si>
    <t xml:space="preserve">Datos Generales </t>
  </si>
  <si>
    <t>Datos Indicador</t>
  </si>
  <si>
    <t xml:space="preserve">Linea Base </t>
  </si>
  <si>
    <t xml:space="preserve">PCO-02 Mejorar la plataforma de TI de acuerdo a las necesidades del negocio </t>
  </si>
  <si>
    <t>Dirección y Área responsable</t>
  </si>
  <si>
    <t xml:space="preserve">Depto. Tecnologias de Información </t>
  </si>
  <si>
    <t xml:space="preserve">Informe de Encuesta </t>
  </si>
  <si>
    <t xml:space="preserve">Encuesta </t>
  </si>
  <si>
    <t>Valoración de los Servicios de TI por parte de los funcionarios BANVHI</t>
  </si>
  <si>
    <t>115 funcionarios</t>
  </si>
  <si>
    <t>Valoración de los Servicios de TI por parte de los funcionarios EA</t>
  </si>
  <si>
    <t>15 funcionarios</t>
  </si>
  <si>
    <t xml:space="preserve">Funcionarios BANHVI </t>
  </si>
  <si>
    <t xml:space="preserve">Funcionarios Entidades Autorizadas </t>
  </si>
  <si>
    <t>Disponiblidad      80%
Capacidad             75%
Continuidad de Servicios 82%
Seguridad              91%
Satisfacción         68%</t>
  </si>
  <si>
    <t>Disponiblidad      69%
Capacidad             69%
Continuidad de Servicios 36%
Seguridad              63%
Satisfacción          71%</t>
  </si>
  <si>
    <t>PCO-03 Implementar los proyectos de TI satisfactoriamente</t>
  </si>
  <si>
    <t>Dirección y área responsable</t>
  </si>
  <si>
    <t xml:space="preserve">Encargados de áreas de Negocio </t>
  </si>
  <si>
    <r>
      <t xml:space="preserve">Informe de resultados PETI </t>
    </r>
    <r>
      <rPr>
        <sz val="9"/>
        <rFont val="Calibri"/>
        <family val="2"/>
        <scheme val="minor"/>
      </rPr>
      <t>(Cartera de Portafolio)</t>
    </r>
  </si>
  <si>
    <t xml:space="preserve">3 Proyectos </t>
  </si>
  <si>
    <t>Responsable Encargados de áreas</t>
  </si>
  <si>
    <t xml:space="preserve">1.PROY-03: Rediseño del Sistema de Vivienda 
</t>
  </si>
  <si>
    <t>Año 2020</t>
  </si>
  <si>
    <t>Luis Ángel Montoya Mora</t>
  </si>
  <si>
    <t>2. PROY-08: Proyecto de Cumplimiento Acuerdo SUGEF 14-09</t>
  </si>
  <si>
    <t xml:space="preserve">Si </t>
  </si>
  <si>
    <t>3. PROY-11: Expediente Electrónico (Fase 1)</t>
  </si>
  <si>
    <t xml:space="preserve">Martha Camacho Murillo </t>
  </si>
  <si>
    <t xml:space="preserve">4. PROY-19: Digitalización de los Expedientes del Archivo del Primer Piso </t>
  </si>
  <si>
    <t xml:space="preserve">Margoth Campos Barrantes </t>
  </si>
  <si>
    <t>5. PROY-20: Desarrollo del Módulo de Caja Chica sobre Oracle 11G</t>
  </si>
  <si>
    <t xml:space="preserve">Alexander Sandoval Loría </t>
  </si>
  <si>
    <t xml:space="preserve">6. PROY-23: Desarrollo del Sistema de Administración de Seguridad de Aplicación Oracle </t>
  </si>
  <si>
    <t>Marco Méndez Contreras</t>
  </si>
  <si>
    <t>7. PROY-24: Actualización de la Central Telefónica</t>
  </si>
  <si>
    <t xml:space="preserve">8. PROY-26: Desarrollo del Módulo Eventos de Riesgos </t>
  </si>
  <si>
    <t xml:space="preserve">Vilma Loría Ruiz </t>
  </si>
  <si>
    <t>9. OPE-02: Atención del Plan: Atención Informe CGR DFOE-EC-IF-06-2016 Plan Depuración de Datos DTI</t>
  </si>
  <si>
    <t>El cumplimiento de este indicador es de un 0%, debido a que no se cumplieron las acciones en el periodo 2016.
Por consiguiente, no se aprobó la metodología nueva de evaluación de desempeño. 
La Dirección Administrativa reprogramó el cumplimiento de estas acciones para el I trimestre 2017, realizar la inducción II trimestre y aplicar la evaluación en julio cuando se debe evaluar al personal correspondiente al I semestre 2017.</t>
  </si>
  <si>
    <t xml:space="preserve">El cumplimiento de este indicador supera la meta proyectada en 2%, los criterios que forman parte de esta calificación son: 
</t>
  </si>
  <si>
    <t xml:space="preserve">El cumplimiento de este indicador supera la meta proyectada en 13%, se cumplió con 3 proyectos programados, los cuales ya se encuentran en producción. 
Cabe aclarar, que el proyecto Sistema de apoyo a la Gestión Financiera (SAGF) el cual contiene 7 módulos (PROY-14: Costeo, PROY-15: Préstamos, PROY-16: Presupuesto, PROY-28: Sistema de generación y Cargas de XML-SUGEF, PROY-29: Gestión de Informes Contables y Financieros, PROY-30: Sistema de Conciliaciones, PROY-31: Proyecciones Financieras) será parte de este objetivo, cuando disponga fechas concretas sobre su cierre. Al día de hoy, estos módulos no tienen fechas por lo que imposibilita su debido seguimiento y cumplimiento. 
Los proyectos que se deben entregar para el periodo 2017 son: PROY-23 Desarrollo del Sistema de administración de seguridad de aplicaciones Oracle, PROY-26: Desarrollo del Módulo eventos de Riesgos y OPE-02: Informe CGR DFOE-EC-IF-06-2016 plan depuración de datos DTI. Finalmente, con el Sistema de Vivienda se podrá incluir  en la cartera del presente año, si el área responsable indica cuál es la meta específica de este año, para poder medirlo. 
No se establecen acciones para el periodo 2017, se tiene claro el camino a seguir con los proyectos. De surgir alguna eventualidad se estará comunicando activamente a la Unidad de Planificación y al Comité de Planeamiento Estratégico. </t>
  </si>
  <si>
    <t xml:space="preserve">El cumplimiento de este indicador supera la meta proyectada en 8%, se cumplió con 7 créditos de 8 créditos. 
El único crédito que sobrepasa los días establecidos es Coopecaja con 94 días. </t>
  </si>
  <si>
    <t xml:space="preserve">En el periodo 2016 el Banco recibío del Impuesto Solidario ¢3584.2 millones y de Hacienda el monto de ¢2.080.0 millones para un total de ¢5.664.2 millones.
No obstante, durante este periodo se comprometieron los siguientes proyectos:  Parque amarillo (Coocique), Parque la Libertad, Proyecto Parque Plaza León XIII, Proyecto ciclo vida y Parque recreativo mi patio (Grupo Mutual) y Poás Identidad y Progreso (MUCAP) por un monto de ¢2.606.071.365,03 millones. Todo ese dinero corresponde a compromisos de años anteriores. </t>
  </si>
  <si>
    <t xml:space="preserve">El cumplimiento de este indicador supera la meta proyectada en 16% al 31 de diciembre 2016. 
Las recomendaciones emitidas por la Auditoría Interna al 31 de diciembre se habían emitido 373 de las cuales 221 están en proceso o programadas; 152 se encuentran incumplidas y estas pertenecen a las dependencias de: Gerencia General, Subgerencias (Financiera y Operativa), Dirección FOSUVI (Deptos de Análisis y Control y Técnico), Dirección FONAVI y Dirección Administrativa. 
En cuanto a los órganos de fiscalización y control externa actualmente las dependencias reportan que no poseen recomendaciones emitidas por parte de la SUGEF o CGR. Las dependencias que tienen a cargo el cumplimiento de Cartas de Gerencia son el Depto. Financiero Contable, Depto. Tecnologías de Información y Unidad de Riesgos las cuales son emitidas por las Auditorías Externas en total son 27 y se encuentran en proceso y otras no iniciadas. 
Cabe mencionar que este seguimiento se hizo de manera manual, revisando por la oficial de planificación los informes que se remiten cuatrimestralmente. No se tomaron en cuenta los resultados o recomendaciones emitidas en el estudio de Auditoría Externa sobre los recursos FOSUVI. </t>
  </si>
  <si>
    <t>El cumplimiento de este objetivo superó todas las expectativas dado que los bienes desarrollados y realizados suma una totalidad de 96 para este periódo. 
86 propiedades corresonden a bienes FOSUVI, los cuales fueron usados en proyectos de vivienda. Los restantes 10 bienes corresponden a donaciones, traslados a municipalidades (Desamparados, Corredores) y venta de bienes.</t>
  </si>
  <si>
    <t>Durante el periodo 2016 se logró la aprobación del Plan de Trabajo; a su vez, se realizó el diagnóstico de todo el inventario de políticas y procedimientos del Banco. 
Para el periodo 2017 se tiene planeado cumplir con el levantamiento de los procesos de 10 dependencias del Banco.</t>
  </si>
  <si>
    <t xml:space="preserve">Como se puede observar la ejecución de los programas de Bonos Ordinarios y Artículo 59 fue del 94% respectivamente, no así para el Bono Colectivo que se ejecutó la mitad del saldo de periodos anteriores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</si>
</sst>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_-* #,##0_-;\-* #,##0_-;_-* &quot;-&quot;_-;_-@_-"/>
    <numFmt numFmtId="166" formatCode="&quot;₡&quot;#,##0.00"/>
    <numFmt numFmtId="167" formatCode="_-* #,##0.00_-;\-* #,##0.00_-;_-* &quot;-&quot;_-;_-@_-"/>
    <numFmt numFmtId="168" formatCode="&quot;₡&quot;#,##0"/>
    <numFmt numFmtId="169" formatCode="_-* #,##0.0000_-;\-* #,##0.0000_-;_-* &quot;-&quot;_-;_-@_-"/>
    <numFmt numFmtId="170" formatCode="0.0%"/>
    <numFmt numFmtId="171" formatCode="0.0000%"/>
    <numFmt numFmtId="172" formatCode="_ * #,##0.00_ ;_ * \-#,##0.00_ ;_ * &quot;-&quot;??_ ;_ @_ "/>
  </numFmts>
  <fonts count="33">
    <font>
      <sz val="11"/>
      <color theme="1"/>
      <name val="Calibri"/>
      <family val="2"/>
      <scheme val="minor"/>
    </font>
    <font>
      <sz val="11"/>
      <color theme="1"/>
      <name val="Calibri"/>
      <family val="2"/>
      <scheme val="minor"/>
    </font>
    <font>
      <sz val="10"/>
      <name val="Arial"/>
      <family val="2"/>
    </font>
    <font>
      <sz val="10"/>
      <name val="Calibri"/>
      <family val="2"/>
      <scheme val="minor"/>
    </font>
    <font>
      <b/>
      <sz val="12"/>
      <name val="Calibri"/>
      <family val="2"/>
      <scheme val="minor"/>
    </font>
    <font>
      <b/>
      <sz val="11"/>
      <name val="Calibri"/>
      <family val="2"/>
      <scheme val="minor"/>
    </font>
    <font>
      <sz val="11"/>
      <name val="Calibri"/>
      <family val="2"/>
      <scheme val="minor"/>
    </font>
    <font>
      <b/>
      <sz val="10"/>
      <name val="Calibri"/>
      <family val="2"/>
      <scheme val="minor"/>
    </font>
    <font>
      <b/>
      <sz val="22"/>
      <name val="Calibri"/>
      <family val="2"/>
      <scheme val="minor"/>
    </font>
    <font>
      <b/>
      <sz val="18"/>
      <name val="BalloonEFExtraBold"/>
    </font>
    <font>
      <b/>
      <sz val="24"/>
      <name val="Calibri"/>
      <family val="2"/>
      <scheme val="minor"/>
    </font>
    <font>
      <sz val="11"/>
      <name val="Calibri"/>
      <family val="2"/>
    </font>
    <font>
      <b/>
      <sz val="10"/>
      <name val="Arial"/>
      <family val="2"/>
    </font>
    <font>
      <sz val="12"/>
      <color theme="1"/>
      <name val="Calibri"/>
      <family val="2"/>
      <scheme val="minor"/>
    </font>
    <font>
      <sz val="20"/>
      <name val="Calibri"/>
      <family val="2"/>
      <scheme val="minor"/>
    </font>
    <font>
      <sz val="9"/>
      <name val="Calibri"/>
      <family val="2"/>
      <scheme val="minor"/>
    </font>
    <font>
      <b/>
      <sz val="13"/>
      <color theme="1" tint="0.24994659260841701"/>
      <name val="Cambria"/>
      <family val="2"/>
      <scheme val="major"/>
    </font>
    <font>
      <sz val="14"/>
      <color theme="1" tint="0.24994659260841701"/>
      <name val="Calibri"/>
      <family val="2"/>
      <scheme val="minor"/>
    </font>
    <font>
      <sz val="11"/>
      <color theme="1" tint="0.24994659260841701"/>
      <name val="Cambria"/>
      <family val="2"/>
      <scheme val="major"/>
    </font>
    <font>
      <b/>
      <sz val="13"/>
      <color theme="7"/>
      <name val="Cambria"/>
      <family val="2"/>
      <scheme val="major"/>
    </font>
    <font>
      <b/>
      <sz val="9.5"/>
      <color theme="1" tint="0.499984740745262"/>
      <name val="Calibri"/>
      <family val="2"/>
      <scheme val="minor"/>
    </font>
    <font>
      <b/>
      <sz val="11"/>
      <color theme="1" tint="0.24994659260841701"/>
      <name val="Calibri"/>
      <family val="2"/>
      <scheme val="minor"/>
    </font>
    <font>
      <b/>
      <sz val="42"/>
      <color theme="7"/>
      <name val="Cambria"/>
      <family val="2"/>
      <scheme val="major"/>
    </font>
    <font>
      <b/>
      <u/>
      <sz val="20"/>
      <name val="Calibri"/>
      <family val="2"/>
      <scheme val="minor"/>
    </font>
    <font>
      <b/>
      <sz val="16"/>
      <name val="Calibri"/>
      <family val="2"/>
      <scheme val="minor"/>
    </font>
    <font>
      <b/>
      <sz val="14"/>
      <name val="Calibri"/>
      <family val="2"/>
      <scheme val="minor"/>
    </font>
    <font>
      <b/>
      <sz val="20"/>
      <name val="Algerian"/>
      <family val="5"/>
    </font>
    <font>
      <b/>
      <sz val="20"/>
      <name val="Calibri"/>
      <family val="2"/>
      <scheme val="minor"/>
    </font>
    <font>
      <sz val="12"/>
      <name val="Calibri"/>
      <family val="2"/>
      <scheme val="minor"/>
    </font>
    <font>
      <sz val="10"/>
      <name val="Times New Roman"/>
      <family val="1"/>
    </font>
    <font>
      <sz val="11"/>
      <name val="Arial"/>
      <family val="2"/>
    </font>
    <font>
      <sz val="10"/>
      <name val="Calibri"/>
      <family val="2"/>
    </font>
    <font>
      <b/>
      <sz val="10"/>
      <name val="Calibri"/>
      <family val="2"/>
    </font>
  </fonts>
  <fills count="3">
    <fill>
      <patternFill patternType="none"/>
    </fill>
    <fill>
      <patternFill patternType="gray125"/>
    </fill>
    <fill>
      <patternFill patternType="solid">
        <fgColor theme="9" tint="0.599963377788628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style="medium">
        <color auto="1"/>
      </right>
      <top/>
      <bottom/>
      <diagonal/>
    </border>
    <border>
      <left/>
      <right/>
      <top/>
      <bottom style="thin">
        <color theme="7"/>
      </bottom>
      <diagonal/>
    </border>
    <border>
      <left/>
      <right/>
      <top style="thin">
        <color theme="9" tint="-0.24994659260841701"/>
      </top>
      <bottom style="thin">
        <color theme="9" tint="-0.24994659260841701"/>
      </bottom>
      <diagonal/>
    </border>
  </borders>
  <cellStyleXfs count="2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3" fillId="0" borderId="0"/>
    <xf numFmtId="0" fontId="16" fillId="0" borderId="0" applyFill="0" applyBorder="0" applyProtection="0">
      <alignment horizontal="left"/>
    </xf>
    <xf numFmtId="0" fontId="17" fillId="0" borderId="0" applyNumberFormat="0" applyFill="0" applyBorder="0" applyProtection="0">
      <alignment horizontal="left" vertical="center"/>
    </xf>
    <xf numFmtId="164" fontId="2" fillId="0" borderId="0" applyFont="0" applyFill="0" applyBorder="0" applyAlignment="0" applyProtection="0"/>
    <xf numFmtId="164" fontId="2" fillId="0" borderId="0" applyFont="0" applyFill="0" applyBorder="0" applyAlignment="0" applyProtection="0"/>
    <xf numFmtId="172" fontId="1" fillId="0" borderId="0" applyFont="0" applyFill="0" applyBorder="0" applyAlignment="0" applyProtection="0"/>
    <xf numFmtId="0" fontId="1" fillId="0" borderId="0"/>
    <xf numFmtId="0" fontId="18" fillId="0" borderId="0" applyNumberFormat="0" applyFill="0" applyBorder="0" applyProtection="0">
      <alignment vertical="center"/>
    </xf>
    <xf numFmtId="0" fontId="2" fillId="0" borderId="0"/>
    <xf numFmtId="0" fontId="1" fillId="0" borderId="0"/>
    <xf numFmtId="0" fontId="2" fillId="0" borderId="0"/>
    <xf numFmtId="9" fontId="19" fillId="0" borderId="0" applyFill="0" applyBorder="0" applyProtection="0">
      <alignment horizontal="center" vertical="center"/>
    </xf>
    <xf numFmtId="3" fontId="20" fillId="0" borderId="47" applyFill="0" applyProtection="0">
      <alignment horizontal="center"/>
    </xf>
    <xf numFmtId="0" fontId="21" fillId="2" borderId="48" applyNumberFormat="0" applyProtection="0">
      <alignment horizontal="lef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0" applyFill="0" applyBorder="0" applyProtection="0">
      <alignment horizontal="center"/>
    </xf>
    <xf numFmtId="0" fontId="22" fillId="0" borderId="0" applyNumberFormat="0" applyFill="0" applyBorder="0" applyAlignment="0" applyProtection="0"/>
  </cellStyleXfs>
  <cellXfs count="441">
    <xf numFmtId="0" fontId="0" fillId="0" borderId="0" xfId="0"/>
    <xf numFmtId="0" fontId="3" fillId="0" borderId="0" xfId="4" applyFont="1" applyFill="1"/>
    <xf numFmtId="0" fontId="3" fillId="0" borderId="0" xfId="4" applyFont="1" applyFill="1" applyAlignment="1">
      <alignment vertical="center"/>
    </xf>
    <xf numFmtId="0" fontId="3" fillId="0" borderId="0" xfId="4" applyFont="1" applyFill="1" applyAlignment="1">
      <alignment horizontal="center" vertical="center"/>
    </xf>
    <xf numFmtId="0" fontId="4" fillId="0" borderId="1" xfId="5" applyFont="1" applyFill="1" applyBorder="1" applyAlignment="1">
      <alignment horizontal="center" vertical="center" wrapText="1"/>
    </xf>
    <xf numFmtId="0" fontId="3" fillId="0" borderId="0" xfId="4" applyFont="1" applyFill="1" applyAlignment="1">
      <alignment horizontal="center"/>
    </xf>
    <xf numFmtId="14" fontId="6" fillId="0" borderId="1" xfId="5" applyNumberFormat="1" applyFont="1" applyFill="1" applyBorder="1" applyAlignment="1">
      <alignment horizontal="center" vertical="center" wrapText="1"/>
    </xf>
    <xf numFmtId="0" fontId="4" fillId="0" borderId="1" xfId="4" applyFont="1" applyFill="1" applyBorder="1" applyAlignment="1">
      <alignment horizontal="center" vertical="center"/>
    </xf>
    <xf numFmtId="9" fontId="3" fillId="0" borderId="1" xfId="4" applyNumberFormat="1" applyFont="1" applyFill="1" applyBorder="1" applyAlignment="1">
      <alignment horizontal="center" vertical="center"/>
    </xf>
    <xf numFmtId="0" fontId="6" fillId="0" borderId="1" xfId="5" applyNumberFormat="1" applyFont="1" applyFill="1" applyBorder="1" applyAlignment="1">
      <alignment horizontal="center" vertical="center" wrapText="1"/>
    </xf>
    <xf numFmtId="0" fontId="3" fillId="0" borderId="1" xfId="5" applyFont="1" applyFill="1" applyBorder="1" applyAlignment="1">
      <alignment horizontal="center" vertical="center"/>
    </xf>
    <xf numFmtId="0" fontId="7" fillId="0" borderId="1" xfId="5" applyFont="1" applyFill="1" applyBorder="1" applyAlignment="1">
      <alignment horizontal="center" vertical="center" wrapText="1"/>
    </xf>
    <xf numFmtId="9" fontId="3" fillId="0" borderId="1" xfId="5"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6" fillId="0" borderId="1" xfId="5" applyFont="1" applyFill="1" applyBorder="1" applyAlignment="1">
      <alignment horizontal="center" vertical="center"/>
    </xf>
    <xf numFmtId="0" fontId="3" fillId="0" borderId="0" xfId="5" applyFont="1" applyFill="1" applyBorder="1" applyAlignment="1">
      <alignment horizontal="left"/>
    </xf>
    <xf numFmtId="0" fontId="3" fillId="0" borderId="0" xfId="5" applyFont="1" applyFill="1" applyBorder="1" applyAlignment="1"/>
    <xf numFmtId="0" fontId="7" fillId="0" borderId="0" xfId="4" applyFont="1" applyFill="1" applyBorder="1" applyAlignment="1">
      <alignment horizontal="center" vertical="center"/>
    </xf>
    <xf numFmtId="0" fontId="10" fillId="0" borderId="0" xfId="4" applyFont="1" applyFill="1" applyBorder="1" applyAlignment="1">
      <alignment horizontal="center" vertical="center" textRotation="90" wrapText="1"/>
    </xf>
    <xf numFmtId="0" fontId="3" fillId="0" borderId="0" xfId="4" applyFont="1" applyFill="1" applyBorder="1"/>
    <xf numFmtId="171" fontId="3" fillId="0" borderId="0" xfId="4" applyNumberFormat="1" applyFont="1" applyFill="1"/>
    <xf numFmtId="0" fontId="7" fillId="0" borderId="25" xfId="4" applyFont="1" applyFill="1" applyBorder="1" applyAlignment="1">
      <alignment horizontal="center" vertical="center"/>
    </xf>
    <xf numFmtId="0" fontId="7" fillId="0" borderId="26" xfId="4" applyFont="1" applyFill="1" applyBorder="1" applyAlignment="1">
      <alignment horizontal="center" vertical="center"/>
    </xf>
    <xf numFmtId="0" fontId="7" fillId="0" borderId="12" xfId="4" applyFont="1" applyFill="1" applyBorder="1" applyAlignment="1">
      <alignment horizontal="center" vertical="center"/>
    </xf>
    <xf numFmtId="10" fontId="3" fillId="0" borderId="1" xfId="3" applyNumberFormat="1" applyFont="1" applyFill="1" applyBorder="1"/>
    <xf numFmtId="10" fontId="3" fillId="0" borderId="28" xfId="3" applyNumberFormat="1" applyFont="1" applyFill="1" applyBorder="1"/>
    <xf numFmtId="0" fontId="3" fillId="0" borderId="1" xfId="4" applyFont="1" applyFill="1" applyBorder="1" applyAlignment="1">
      <alignment horizontal="right"/>
    </xf>
    <xf numFmtId="0" fontId="3" fillId="0" borderId="30" xfId="4" applyFont="1" applyFill="1" applyBorder="1" applyAlignment="1">
      <alignment horizontal="right"/>
    </xf>
    <xf numFmtId="10" fontId="3" fillId="0" borderId="30" xfId="3" applyNumberFormat="1" applyFont="1" applyFill="1" applyBorder="1"/>
    <xf numFmtId="10" fontId="3" fillId="0" borderId="31" xfId="3" applyNumberFormat="1" applyFont="1" applyFill="1" applyBorder="1"/>
    <xf numFmtId="0" fontId="7" fillId="0" borderId="0" xfId="4" applyFont="1" applyFill="1" applyAlignment="1">
      <alignment horizontal="center" vertical="center"/>
    </xf>
    <xf numFmtId="0" fontId="4" fillId="0" borderId="2" xfId="5" applyFont="1" applyFill="1" applyBorder="1" applyAlignment="1">
      <alignment horizontal="center" vertical="center" wrapText="1"/>
    </xf>
    <xf numFmtId="0" fontId="6" fillId="0" borderId="2" xfId="5" applyFont="1" applyFill="1" applyBorder="1" applyAlignment="1">
      <alignment horizontal="justify" vertical="center" wrapText="1"/>
    </xf>
    <xf numFmtId="9" fontId="6" fillId="0" borderId="2" xfId="3" applyFont="1" applyFill="1" applyBorder="1" applyAlignment="1">
      <alignment horizontal="center" vertical="center" wrapText="1"/>
    </xf>
    <xf numFmtId="10" fontId="6" fillId="0" borderId="2" xfId="6"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9" fontId="6" fillId="0" borderId="1" xfId="5" applyNumberFormat="1" applyFont="1" applyFill="1" applyBorder="1" applyAlignment="1">
      <alignment horizontal="center" vertical="center" wrapText="1"/>
    </xf>
    <xf numFmtId="14" fontId="3" fillId="0" borderId="2" xfId="5" applyNumberFormat="1" applyFont="1" applyFill="1" applyBorder="1" applyAlignment="1">
      <alignment vertical="center" wrapText="1"/>
    </xf>
    <xf numFmtId="0" fontId="7" fillId="0" borderId="21"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3" fillId="0" borderId="2" xfId="5" applyFont="1" applyFill="1" applyBorder="1" applyAlignment="1">
      <alignment vertical="center"/>
    </xf>
    <xf numFmtId="0" fontId="3" fillId="0" borderId="1" xfId="5" applyFont="1" applyFill="1" applyBorder="1" applyAlignment="1">
      <alignment vertical="center"/>
    </xf>
    <xf numFmtId="9" fontId="3" fillId="0" borderId="21" xfId="5" applyNumberFormat="1" applyFont="1" applyFill="1" applyBorder="1" applyAlignment="1">
      <alignment horizontal="center" vertical="center" wrapText="1"/>
    </xf>
    <xf numFmtId="0" fontId="3" fillId="0" borderId="36" xfId="5" applyFont="1" applyFill="1" applyBorder="1" applyAlignment="1">
      <alignment horizontal="center" vertical="center" wrapText="1"/>
    </xf>
    <xf numFmtId="0" fontId="4" fillId="0" borderId="5" xfId="5" applyFont="1" applyFill="1" applyBorder="1" applyAlignment="1">
      <alignment horizontal="center" vertical="center" wrapText="1"/>
    </xf>
    <xf numFmtId="166" fontId="6" fillId="0" borderId="1" xfId="5" applyNumberFormat="1" applyFont="1" applyFill="1" applyBorder="1" applyAlignment="1">
      <alignment vertical="center"/>
    </xf>
    <xf numFmtId="166" fontId="6" fillId="0" borderId="1" xfId="5" applyNumberFormat="1" applyFont="1" applyFill="1" applyBorder="1" applyAlignment="1">
      <alignment horizontal="right" vertical="center"/>
    </xf>
    <xf numFmtId="166" fontId="5" fillId="0" borderId="1" xfId="5" applyNumberFormat="1" applyFont="1" applyFill="1" applyBorder="1" applyAlignment="1">
      <alignment horizontal="center" vertical="center"/>
    </xf>
    <xf numFmtId="0" fontId="8" fillId="0" borderId="0" xfId="4" applyFont="1" applyFill="1" applyAlignment="1">
      <alignment vertical="center"/>
    </xf>
    <xf numFmtId="0" fontId="3" fillId="0" borderId="0" xfId="5" applyFont="1" applyFill="1" applyBorder="1" applyAlignment="1">
      <alignment vertical="center" wrapText="1"/>
    </xf>
    <xf numFmtId="14" fontId="3" fillId="0" borderId="0" xfId="5" applyNumberFormat="1" applyFont="1" applyFill="1" applyBorder="1" applyAlignment="1">
      <alignment horizontal="center"/>
    </xf>
    <xf numFmtId="4" fontId="3" fillId="0" borderId="0" xfId="4" applyNumberFormat="1" applyFont="1" applyFill="1"/>
    <xf numFmtId="0" fontId="6" fillId="0" borderId="1" xfId="4" applyFont="1" applyFill="1" applyBorder="1" applyAlignment="1">
      <alignment horizontal="center" vertical="center"/>
    </xf>
    <xf numFmtId="0" fontId="6" fillId="0" borderId="1" xfId="1" applyNumberFormat="1" applyFont="1" applyFill="1" applyBorder="1" applyAlignment="1">
      <alignment horizontal="center" vertical="center" wrapText="1"/>
    </xf>
    <xf numFmtId="9" fontId="3" fillId="0" borderId="0" xfId="4" applyNumberFormat="1" applyFont="1" applyFill="1" applyAlignment="1">
      <alignment horizontal="center" vertical="center"/>
    </xf>
    <xf numFmtId="0" fontId="4" fillId="0" borderId="3" xfId="5" applyFont="1" applyFill="1" applyBorder="1" applyAlignment="1">
      <alignment vertical="center" wrapText="1"/>
    </xf>
    <xf numFmtId="0" fontId="4" fillId="0" borderId="3" xfId="5" applyFont="1" applyFill="1" applyBorder="1" applyAlignment="1">
      <alignment horizontal="center" vertical="center" wrapText="1"/>
    </xf>
    <xf numFmtId="0" fontId="4" fillId="0" borderId="4" xfId="5" applyFont="1" applyFill="1" applyBorder="1" applyAlignment="1">
      <alignment horizontal="center" vertical="center" wrapText="1"/>
    </xf>
    <xf numFmtId="9" fontId="6" fillId="0" borderId="1" xfId="3" applyFont="1" applyFill="1" applyBorder="1" applyAlignment="1">
      <alignment horizontal="center"/>
    </xf>
    <xf numFmtId="9" fontId="6" fillId="0" borderId="1" xfId="3" applyFont="1" applyFill="1" applyBorder="1" applyAlignment="1">
      <alignment horizontal="center" vertical="center" wrapText="1"/>
    </xf>
    <xf numFmtId="9" fontId="5" fillId="0" borderId="1" xfId="3" applyFont="1" applyFill="1" applyBorder="1" applyAlignment="1">
      <alignment horizontal="center" vertical="center" wrapText="1"/>
    </xf>
    <xf numFmtId="0" fontId="6" fillId="0" borderId="6" xfId="4" applyFont="1" applyFill="1" applyBorder="1"/>
    <xf numFmtId="0" fontId="6" fillId="0" borderId="8" xfId="5" applyFont="1" applyFill="1" applyBorder="1" applyAlignment="1">
      <alignment vertical="center"/>
    </xf>
    <xf numFmtId="0" fontId="6" fillId="0" borderId="10" xfId="4" applyFont="1" applyFill="1" applyBorder="1"/>
    <xf numFmtId="0" fontId="6" fillId="0" borderId="11" xfId="5" applyFont="1" applyFill="1" applyBorder="1" applyAlignment="1">
      <alignment vertical="center"/>
    </xf>
    <xf numFmtId="9" fontId="6" fillId="0" borderId="1" xfId="3" applyFont="1" applyFill="1" applyBorder="1" applyAlignment="1">
      <alignment vertical="center" wrapText="1"/>
    </xf>
    <xf numFmtId="166" fontId="5" fillId="0" borderId="1" xfId="1" applyNumberFormat="1" applyFont="1" applyFill="1" applyBorder="1" applyAlignment="1">
      <alignment horizontal="center" vertical="center"/>
    </xf>
    <xf numFmtId="166" fontId="6" fillId="0" borderId="1" xfId="1" applyNumberFormat="1" applyFont="1" applyFill="1" applyBorder="1" applyAlignment="1">
      <alignment horizontal="center" vertical="center"/>
    </xf>
    <xf numFmtId="0" fontId="6" fillId="0" borderId="13" xfId="4" applyFont="1" applyFill="1" applyBorder="1"/>
    <xf numFmtId="0" fontId="6" fillId="0" borderId="15" xfId="5" applyFont="1" applyFill="1" applyBorder="1" applyAlignment="1">
      <alignment vertical="center"/>
    </xf>
    <xf numFmtId="0" fontId="5" fillId="0" borderId="1" xfId="5" applyFont="1" applyFill="1" applyBorder="1" applyAlignment="1">
      <alignment horizontal="center" vertical="center" wrapText="1"/>
    </xf>
    <xf numFmtId="166" fontId="6" fillId="0" borderId="1" xfId="2" applyNumberFormat="1" applyFont="1" applyFill="1" applyBorder="1" applyAlignment="1">
      <alignment vertical="center" wrapText="1"/>
    </xf>
    <xf numFmtId="167" fontId="6" fillId="0" borderId="1" xfId="2" applyNumberFormat="1" applyFont="1" applyFill="1" applyBorder="1" applyAlignment="1">
      <alignment horizontal="center" vertical="center" wrapText="1"/>
    </xf>
    <xf numFmtId="168" fontId="6" fillId="0" borderId="0" xfId="4" applyNumberFormat="1" applyFont="1" applyFill="1" applyAlignment="1">
      <alignment vertical="center"/>
    </xf>
    <xf numFmtId="164" fontId="3" fillId="0" borderId="0" xfId="4" applyNumberFormat="1" applyFont="1" applyFill="1"/>
    <xf numFmtId="169" fontId="3" fillId="0" borderId="0" xfId="4" applyNumberFormat="1" applyFont="1" applyFill="1"/>
    <xf numFmtId="165" fontId="3" fillId="0" borderId="0" xfId="4" applyNumberFormat="1" applyFont="1" applyFill="1"/>
    <xf numFmtId="0" fontId="9" fillId="0" borderId="0" xfId="4" applyFont="1" applyFill="1" applyAlignment="1">
      <alignment horizontal="center" vertical="center"/>
    </xf>
    <xf numFmtId="0" fontId="7" fillId="0" borderId="24" xfId="5" applyFont="1" applyFill="1" applyBorder="1" applyAlignment="1">
      <alignment horizontal="center" vertical="center"/>
    </xf>
    <xf numFmtId="0" fontId="7" fillId="0" borderId="25" xfId="5" applyFont="1" applyFill="1" applyBorder="1" applyAlignment="1">
      <alignment horizontal="center" vertical="center"/>
    </xf>
    <xf numFmtId="0" fontId="7" fillId="0" borderId="26" xfId="5" applyFont="1" applyFill="1" applyBorder="1" applyAlignment="1">
      <alignment horizontal="center" vertical="center"/>
    </xf>
    <xf numFmtId="0" fontId="3" fillId="0" borderId="27" xfId="5" applyFont="1" applyFill="1" applyBorder="1" applyAlignment="1">
      <alignment horizontal="left"/>
    </xf>
    <xf numFmtId="4" fontId="3" fillId="0" borderId="1" xfId="3" applyNumberFormat="1" applyFont="1" applyFill="1" applyBorder="1"/>
    <xf numFmtId="4" fontId="3" fillId="0" borderId="28" xfId="3" applyNumberFormat="1" applyFont="1" applyFill="1" applyBorder="1"/>
    <xf numFmtId="0" fontId="3" fillId="0" borderId="29" xfId="5" applyFont="1" applyFill="1" applyBorder="1" applyAlignment="1">
      <alignment horizontal="left"/>
    </xf>
    <xf numFmtId="4" fontId="3" fillId="0" borderId="30" xfId="3" applyNumberFormat="1" applyFont="1" applyFill="1" applyBorder="1"/>
    <xf numFmtId="4" fontId="3" fillId="0" borderId="31" xfId="3" applyNumberFormat="1" applyFont="1" applyFill="1" applyBorder="1"/>
    <xf numFmtId="9" fontId="6" fillId="0" borderId="1" xfId="4" applyNumberFormat="1" applyFont="1" applyFill="1" applyBorder="1" applyAlignment="1">
      <alignment horizontal="center" vertical="center"/>
    </xf>
    <xf numFmtId="0" fontId="6" fillId="0" borderId="0" xfId="4" applyFont="1" applyFill="1" applyAlignment="1">
      <alignment vertical="center"/>
    </xf>
    <xf numFmtId="0" fontId="6" fillId="0" borderId="0" xfId="4" applyFont="1" applyFill="1"/>
    <xf numFmtId="0" fontId="5" fillId="0" borderId="1" xfId="5" applyFont="1" applyFill="1" applyBorder="1" applyAlignment="1">
      <alignment horizontal="center" vertical="center"/>
    </xf>
    <xf numFmtId="0" fontId="6" fillId="0" borderId="1" xfId="5" applyFont="1" applyFill="1" applyBorder="1" applyAlignment="1">
      <alignment horizontal="center" vertical="top"/>
    </xf>
    <xf numFmtId="0" fontId="7" fillId="0" borderId="1" xfId="5" applyFont="1" applyFill="1" applyBorder="1" applyAlignment="1">
      <alignment horizontal="center" vertical="center"/>
    </xf>
    <xf numFmtId="9" fontId="3" fillId="0" borderId="1" xfId="5" applyNumberFormat="1" applyFont="1" applyFill="1" applyBorder="1" applyAlignment="1">
      <alignment horizontal="center" vertical="center"/>
    </xf>
    <xf numFmtId="2" fontId="3" fillId="0" borderId="1" xfId="3" applyNumberFormat="1" applyFont="1" applyFill="1" applyBorder="1"/>
    <xf numFmtId="2" fontId="3" fillId="0" borderId="28" xfId="3" applyNumberFormat="1" applyFont="1" applyFill="1" applyBorder="1"/>
    <xf numFmtId="2" fontId="3" fillId="0" borderId="30" xfId="3" applyNumberFormat="1" applyFont="1" applyFill="1" applyBorder="1"/>
    <xf numFmtId="2" fontId="3" fillId="0" borderId="31" xfId="3" applyNumberFormat="1" applyFont="1" applyFill="1" applyBorder="1"/>
    <xf numFmtId="0" fontId="4" fillId="0" borderId="6" xfId="5" applyFont="1" applyFill="1" applyBorder="1" applyAlignment="1">
      <alignment horizontal="center" vertical="center" wrapText="1"/>
    </xf>
    <xf numFmtId="0" fontId="4" fillId="0" borderId="0" xfId="4" applyFont="1" applyFill="1" applyAlignment="1">
      <alignment horizontal="center" vertical="center"/>
    </xf>
    <xf numFmtId="9" fontId="6" fillId="0" borderId="1" xfId="4" applyNumberFormat="1" applyFont="1" applyFill="1" applyBorder="1" applyAlignment="1">
      <alignment horizontal="center" vertical="center" wrapText="1"/>
    </xf>
    <xf numFmtId="9" fontId="7" fillId="0" borderId="1" xfId="3" applyFont="1" applyFill="1" applyBorder="1" applyAlignment="1">
      <alignment horizontal="center" vertical="top" wrapText="1"/>
    </xf>
    <xf numFmtId="0" fontId="7" fillId="0" borderId="0" xfId="5" applyFont="1" applyFill="1" applyBorder="1" applyAlignment="1">
      <alignment horizontal="center" vertical="center"/>
    </xf>
    <xf numFmtId="0" fontId="3" fillId="0" borderId="0" xfId="5" applyFont="1" applyFill="1" applyBorder="1" applyAlignment="1">
      <alignment horizontal="center" vertical="center"/>
    </xf>
    <xf numFmtId="9" fontId="3" fillId="0" borderId="0" xfId="5"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46"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4" fillId="0" borderId="1" xfId="4" applyFont="1" applyFill="1" applyBorder="1" applyAlignment="1">
      <alignment horizontal="center" vertical="center" wrapText="1"/>
    </xf>
    <xf numFmtId="10" fontId="6" fillId="0" borderId="1" xfId="6" applyNumberFormat="1" applyFont="1" applyFill="1" applyBorder="1" applyAlignment="1">
      <alignment horizontal="center" vertical="center" wrapText="1"/>
    </xf>
    <xf numFmtId="10" fontId="6" fillId="0" borderId="1" xfId="5" applyNumberFormat="1" applyFont="1" applyFill="1" applyBorder="1" applyAlignment="1">
      <alignment horizontal="center" vertical="center" wrapText="1"/>
    </xf>
    <xf numFmtId="0" fontId="5" fillId="0" borderId="5" xfId="5" applyFont="1" applyFill="1" applyBorder="1" applyAlignment="1">
      <alignment horizontal="center" vertical="center" wrapText="1"/>
    </xf>
    <xf numFmtId="9" fontId="5" fillId="0" borderId="1" xfId="3" applyFont="1" applyFill="1" applyBorder="1" applyAlignment="1">
      <alignment horizontal="center" vertical="top"/>
    </xf>
    <xf numFmtId="0" fontId="3" fillId="0" borderId="1" xfId="4" applyFont="1" applyFill="1" applyBorder="1" applyAlignment="1">
      <alignment horizontal="center" vertical="center" wrapText="1"/>
    </xf>
    <xf numFmtId="0" fontId="2" fillId="0" borderId="2" xfId="0" applyFont="1" applyFill="1" applyBorder="1" applyAlignment="1">
      <alignment vertical="center"/>
    </xf>
    <xf numFmtId="0" fontId="2" fillId="0" borderId="44" xfId="0" applyFont="1" applyFill="1" applyBorder="1" applyAlignment="1">
      <alignment horizontal="right" vertical="center"/>
    </xf>
    <xf numFmtId="0" fontId="12" fillId="0" borderId="44" xfId="0" applyFont="1" applyFill="1" applyBorder="1" applyAlignment="1">
      <alignment horizontal="right" vertical="center"/>
    </xf>
    <xf numFmtId="0" fontId="2" fillId="0" borderId="3" xfId="0" applyFont="1" applyFill="1" applyBorder="1" applyAlignment="1">
      <alignment horizontal="right" vertical="center"/>
    </xf>
    <xf numFmtId="0" fontId="2" fillId="0" borderId="1" xfId="0" applyFont="1" applyFill="1" applyBorder="1" applyAlignment="1">
      <alignment horizontal="right" vertical="center"/>
    </xf>
    <xf numFmtId="0" fontId="12" fillId="0" borderId="2" xfId="0" applyFont="1" applyFill="1" applyBorder="1" applyAlignment="1">
      <alignment horizontal="right" vertical="center"/>
    </xf>
    <xf numFmtId="0" fontId="12" fillId="0" borderId="45" xfId="0" applyFont="1" applyFill="1" applyBorder="1" applyAlignment="1">
      <alignment horizontal="right" vertical="center"/>
    </xf>
    <xf numFmtId="0" fontId="12" fillId="0" borderId="2" xfId="0" applyFont="1" applyFill="1" applyBorder="1" applyAlignment="1">
      <alignment vertical="center"/>
    </xf>
    <xf numFmtId="0" fontId="12" fillId="0" borderId="3" xfId="0" applyFont="1" applyFill="1" applyBorder="1" applyAlignment="1">
      <alignment horizontal="right" vertical="center"/>
    </xf>
    <xf numFmtId="0" fontId="12" fillId="0" borderId="1" xfId="0" applyFont="1" applyFill="1" applyBorder="1" applyAlignment="1">
      <alignment horizontal="right" vertical="center"/>
    </xf>
    <xf numFmtId="10" fontId="12" fillId="0" borderId="44" xfId="0" applyNumberFormat="1" applyFont="1" applyFill="1" applyBorder="1" applyAlignment="1">
      <alignment horizontal="right" vertical="center"/>
    </xf>
    <xf numFmtId="10" fontId="12" fillId="0" borderId="2" xfId="0" applyNumberFormat="1" applyFont="1" applyFill="1" applyBorder="1" applyAlignment="1">
      <alignment horizontal="right" vertical="center"/>
    </xf>
    <xf numFmtId="0" fontId="3" fillId="0" borderId="0" xfId="4" applyFont="1" applyFill="1" applyAlignment="1">
      <alignment horizontal="right"/>
    </xf>
    <xf numFmtId="9" fontId="3" fillId="0" borderId="1" xfId="3" applyFont="1" applyFill="1" applyBorder="1"/>
    <xf numFmtId="9" fontId="3" fillId="0" borderId="28" xfId="3" applyFont="1" applyFill="1" applyBorder="1"/>
    <xf numFmtId="9" fontId="3" fillId="0" borderId="30" xfId="3" applyFont="1" applyFill="1" applyBorder="1"/>
    <xf numFmtId="9" fontId="3" fillId="0" borderId="31" xfId="3" applyFont="1" applyFill="1" applyBorder="1"/>
    <xf numFmtId="9" fontId="4" fillId="0" borderId="1" xfId="3" applyFont="1" applyFill="1" applyBorder="1" applyAlignment="1">
      <alignment horizontal="center" vertical="top" wrapText="1"/>
    </xf>
    <xf numFmtId="0" fontId="3" fillId="0" borderId="1" xfId="5" applyFont="1" applyFill="1" applyBorder="1" applyAlignment="1">
      <alignment horizontal="center"/>
    </xf>
    <xf numFmtId="14" fontId="3" fillId="0" borderId="1" xfId="0" applyNumberFormat="1" applyFont="1" applyFill="1" applyBorder="1" applyAlignment="1">
      <alignment horizontal="center" wrapText="1"/>
    </xf>
    <xf numFmtId="14" fontId="3" fillId="0" borderId="1" xfId="4" applyNumberFormat="1" applyFont="1" applyFill="1" applyBorder="1" applyAlignment="1">
      <alignment horizontal="left" vertical="center"/>
    </xf>
    <xf numFmtId="14" fontId="3" fillId="0" borderId="1" xfId="5" applyNumberFormat="1" applyFont="1" applyFill="1" applyBorder="1" applyAlignment="1">
      <alignment horizontal="left"/>
    </xf>
    <xf numFmtId="14" fontId="3" fillId="0" borderId="1" xfId="5" applyNumberFormat="1" applyFont="1" applyFill="1" applyBorder="1" applyAlignment="1">
      <alignment horizontal="center"/>
    </xf>
    <xf numFmtId="0" fontId="3" fillId="0" borderId="39" xfId="5" applyFont="1" applyFill="1" applyBorder="1" applyAlignment="1">
      <alignment horizontal="center"/>
    </xf>
    <xf numFmtId="0" fontId="3" fillId="0" borderId="12" xfId="5" applyFont="1" applyFill="1" applyBorder="1" applyAlignment="1"/>
    <xf numFmtId="14" fontId="3" fillId="0" borderId="1" xfId="0" applyNumberFormat="1" applyFont="1" applyFill="1" applyBorder="1" applyAlignment="1">
      <alignment horizontal="left" wrapText="1"/>
    </xf>
    <xf numFmtId="14" fontId="3" fillId="0" borderId="2" xfId="5" applyNumberFormat="1" applyFont="1" applyFill="1" applyBorder="1" applyAlignment="1">
      <alignment horizontal="center"/>
    </xf>
    <xf numFmtId="0" fontId="3" fillId="0" borderId="1" xfId="5" applyFont="1" applyFill="1" applyBorder="1" applyAlignment="1"/>
    <xf numFmtId="0" fontId="3" fillId="0" borderId="41" xfId="5" applyFont="1" applyFill="1" applyBorder="1" applyAlignment="1">
      <alignment horizontal="center"/>
    </xf>
    <xf numFmtId="0" fontId="3" fillId="0" borderId="30" xfId="5" applyFont="1" applyFill="1" applyBorder="1" applyAlignment="1"/>
    <xf numFmtId="14" fontId="3" fillId="0" borderId="30" xfId="5" applyNumberFormat="1" applyFont="1" applyFill="1" applyBorder="1" applyAlignment="1">
      <alignment horizontal="center"/>
    </xf>
    <xf numFmtId="14" fontId="3" fillId="0" borderId="42" xfId="5" applyNumberFormat="1" applyFont="1" applyFill="1" applyBorder="1" applyAlignment="1">
      <alignment horizontal="center"/>
    </xf>
    <xf numFmtId="0" fontId="6" fillId="0" borderId="1" xfId="5" applyFont="1" applyFill="1" applyBorder="1" applyAlignment="1">
      <alignment horizontal="left" vertical="center"/>
    </xf>
    <xf numFmtId="0" fontId="7" fillId="0" borderId="24" xfId="4" applyFont="1" applyFill="1" applyBorder="1" applyAlignment="1">
      <alignment horizontal="center" vertical="center"/>
    </xf>
    <xf numFmtId="0" fontId="3" fillId="0" borderId="27" xfId="4" applyFont="1" applyFill="1" applyBorder="1" applyAlignment="1">
      <alignment horizontal="right"/>
    </xf>
    <xf numFmtId="0" fontId="3" fillId="0" borderId="29" xfId="4" applyFont="1" applyFill="1" applyBorder="1" applyAlignment="1">
      <alignment horizontal="right"/>
    </xf>
    <xf numFmtId="9" fontId="6" fillId="0" borderId="1" xfId="6" applyNumberFormat="1" applyFont="1" applyFill="1" applyBorder="1" applyAlignment="1">
      <alignment horizontal="center" vertical="center" wrapText="1"/>
    </xf>
    <xf numFmtId="0" fontId="5" fillId="0" borderId="1" xfId="5" applyFont="1" applyFill="1" applyBorder="1" applyAlignment="1">
      <alignment horizontal="center" vertical="top" wrapText="1"/>
    </xf>
    <xf numFmtId="9" fontId="6" fillId="0" borderId="1" xfId="3" applyFont="1" applyFill="1" applyBorder="1" applyAlignment="1">
      <alignment horizontal="center" vertical="center"/>
    </xf>
    <xf numFmtId="0" fontId="6" fillId="0" borderId="1" xfId="4" applyFont="1" applyFill="1" applyBorder="1" applyAlignment="1">
      <alignment horizontal="center" vertical="top" wrapText="1"/>
    </xf>
    <xf numFmtId="0" fontId="3" fillId="0" borderId="5" xfId="5" applyFont="1" applyFill="1" applyBorder="1" applyAlignment="1">
      <alignment horizontal="center" vertical="center"/>
    </xf>
    <xf numFmtId="9" fontId="7" fillId="0" borderId="1" xfId="5" applyNumberFormat="1" applyFont="1" applyFill="1" applyBorder="1" applyAlignment="1">
      <alignment horizontal="center" vertical="center" wrapText="1"/>
    </xf>
    <xf numFmtId="17" fontId="6" fillId="0" borderId="1" xfId="5" applyNumberFormat="1" applyFont="1" applyFill="1" applyBorder="1" applyAlignment="1">
      <alignment horizontal="center" vertical="top"/>
    </xf>
    <xf numFmtId="0" fontId="7" fillId="0" borderId="35" xfId="5" applyFont="1" applyFill="1" applyBorder="1" applyAlignment="1">
      <alignment horizontal="center" vertical="center" wrapText="1"/>
    </xf>
    <xf numFmtId="9" fontId="7" fillId="0" borderId="21" xfId="5" applyNumberFormat="1" applyFont="1" applyFill="1" applyBorder="1" applyAlignment="1">
      <alignment horizontal="center" vertical="center" wrapText="1"/>
    </xf>
    <xf numFmtId="9" fontId="6" fillId="0" borderId="1" xfId="5" applyNumberFormat="1" applyFont="1" applyFill="1" applyBorder="1" applyAlignment="1">
      <alignment horizontal="center" vertical="center"/>
    </xf>
    <xf numFmtId="0" fontId="6" fillId="0" borderId="5" xfId="5" applyFont="1" applyFill="1" applyBorder="1" applyAlignment="1">
      <alignment horizontal="center" vertical="top" wrapText="1"/>
    </xf>
    <xf numFmtId="0" fontId="6" fillId="0" borderId="12" xfId="5" applyFont="1" applyFill="1" applyBorder="1" applyAlignment="1">
      <alignment horizontal="center" vertical="top" wrapText="1"/>
    </xf>
    <xf numFmtId="9" fontId="4" fillId="0" borderId="1" xfId="5" applyNumberFormat="1" applyFont="1" applyFill="1" applyBorder="1" applyAlignment="1">
      <alignment horizontal="center" vertical="top"/>
    </xf>
    <xf numFmtId="0" fontId="7" fillId="0" borderId="32" xfId="5" applyFont="1" applyFill="1" applyBorder="1" applyAlignment="1">
      <alignment vertical="center" wrapText="1"/>
    </xf>
    <xf numFmtId="0" fontId="7" fillId="0" borderId="33" xfId="5" applyFont="1" applyFill="1" applyBorder="1" applyAlignment="1">
      <alignment horizontal="center" vertical="center" wrapText="1"/>
    </xf>
    <xf numFmtId="0" fontId="14" fillId="0" borderId="0" xfId="4" applyFont="1" applyFill="1" applyBorder="1" applyAlignment="1"/>
    <xf numFmtId="4" fontId="6" fillId="0" borderId="1" xfId="0" applyNumberFormat="1" applyFont="1" applyFill="1" applyBorder="1"/>
    <xf numFmtId="9" fontId="5" fillId="0" borderId="1" xfId="3" applyFont="1" applyFill="1" applyBorder="1" applyAlignment="1">
      <alignment horizontal="center" vertical="center"/>
    </xf>
    <xf numFmtId="4" fontId="5" fillId="0" borderId="1" xfId="0" applyNumberFormat="1" applyFont="1" applyFill="1" applyBorder="1"/>
    <xf numFmtId="9" fontId="5" fillId="0" borderId="1" xfId="5" applyNumberFormat="1" applyFont="1" applyFill="1" applyBorder="1" applyAlignment="1">
      <alignment horizontal="center" vertical="center"/>
    </xf>
    <xf numFmtId="4" fontId="5" fillId="0" borderId="1" xfId="0" applyNumberFormat="1" applyFont="1" applyFill="1" applyBorder="1" applyAlignment="1"/>
    <xf numFmtId="9" fontId="5" fillId="0" borderId="1" xfId="3" applyFont="1" applyFill="1" applyBorder="1" applyAlignment="1">
      <alignment horizontal="center"/>
    </xf>
    <xf numFmtId="0" fontId="6" fillId="0" borderId="0" xfId="0" applyFont="1" applyFill="1" applyProtection="1">
      <protection hidden="1"/>
    </xf>
    <xf numFmtId="0" fontId="12" fillId="0" borderId="4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29" fillId="0" borderId="2" xfId="0" applyFont="1" applyFill="1" applyBorder="1"/>
    <xf numFmtId="0" fontId="29" fillId="0" borderId="44" xfId="0" applyFont="1" applyFill="1" applyBorder="1"/>
    <xf numFmtId="0" fontId="29" fillId="0" borderId="3" xfId="0" applyFont="1" applyFill="1" applyBorder="1"/>
    <xf numFmtId="0" fontId="29" fillId="0" borderId="1" xfId="0" applyFont="1" applyFill="1" applyBorder="1"/>
    <xf numFmtId="0" fontId="29" fillId="0" borderId="45" xfId="0" applyFont="1" applyFill="1" applyBorder="1"/>
    <xf numFmtId="0" fontId="5" fillId="0" borderId="1" xfId="7" applyFont="1" applyFill="1" applyBorder="1" applyAlignment="1">
      <alignment horizontal="center" vertical="center" wrapText="1"/>
    </xf>
    <xf numFmtId="0" fontId="11"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0" fillId="0" borderId="40" xfId="0" applyNumberFormat="1" applyFont="1" applyFill="1" applyBorder="1" applyAlignment="1">
      <alignment horizontal="center" vertical="center" wrapText="1"/>
    </xf>
    <xf numFmtId="0" fontId="30" fillId="0" borderId="30" xfId="0" applyNumberFormat="1" applyFont="1" applyFill="1" applyBorder="1" applyAlignment="1">
      <alignment horizontal="center" vertical="center" wrapText="1"/>
    </xf>
    <xf numFmtId="0" fontId="30" fillId="0" borderId="43"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6" fillId="0" borderId="19" xfId="5" applyFont="1" applyFill="1" applyBorder="1" applyAlignment="1">
      <alignment horizontal="center" vertical="top" wrapText="1"/>
    </xf>
    <xf numFmtId="0" fontId="26" fillId="0" borderId="20" xfId="5" applyFont="1" applyFill="1" applyBorder="1" applyAlignment="1">
      <alignment horizontal="center" vertical="top" wrapText="1"/>
    </xf>
    <xf numFmtId="0" fontId="26" fillId="0" borderId="21" xfId="5" applyFont="1" applyFill="1" applyBorder="1" applyAlignment="1">
      <alignment horizontal="center" vertical="top" wrapText="1"/>
    </xf>
    <xf numFmtId="0" fontId="14" fillId="0" borderId="22" xfId="4" applyFont="1" applyFill="1" applyBorder="1" applyAlignment="1">
      <alignment horizontal="center"/>
    </xf>
    <xf numFmtId="0" fontId="14" fillId="0" borderId="23" xfId="4" applyFont="1" applyFill="1" applyBorder="1" applyAlignment="1">
      <alignment horizontal="center"/>
    </xf>
    <xf numFmtId="0" fontId="25" fillId="0" borderId="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6" fillId="0" borderId="1" xfId="5" applyFont="1" applyFill="1" applyBorder="1" applyAlignment="1">
      <alignment horizontal="center" vertical="center"/>
    </xf>
    <xf numFmtId="0" fontId="6" fillId="0" borderId="2" xfId="5" applyFont="1" applyFill="1" applyBorder="1" applyAlignment="1">
      <alignment horizontal="justify" vertical="top" wrapText="1"/>
    </xf>
    <xf numFmtId="0" fontId="6" fillId="0" borderId="4" xfId="5" applyFont="1" applyFill="1" applyBorder="1" applyAlignment="1">
      <alignment horizontal="justify" vertical="top"/>
    </xf>
    <xf numFmtId="0" fontId="6" fillId="0" borderId="3" xfId="5" applyFont="1" applyFill="1" applyBorder="1" applyAlignment="1">
      <alignment horizontal="justify" vertical="top"/>
    </xf>
    <xf numFmtId="0" fontId="25" fillId="0" borderId="16" xfId="5" applyFont="1" applyFill="1" applyBorder="1" applyAlignment="1">
      <alignment horizontal="center" vertical="center" wrapText="1"/>
    </xf>
    <xf numFmtId="0" fontId="25" fillId="0" borderId="17" xfId="5" applyFont="1" applyFill="1" applyBorder="1" applyAlignment="1">
      <alignment horizontal="center" vertical="center" wrapText="1"/>
    </xf>
    <xf numFmtId="0" fontId="25" fillId="0" borderId="18" xfId="5" applyFont="1" applyFill="1" applyBorder="1" applyAlignment="1">
      <alignment horizontal="center" vertical="center" wrapText="1"/>
    </xf>
    <xf numFmtId="0" fontId="7"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10" fontId="3" fillId="0" borderId="1" xfId="5" applyNumberFormat="1" applyFont="1" applyFill="1" applyBorder="1" applyAlignment="1">
      <alignment horizontal="center" vertical="center" wrapText="1"/>
    </xf>
    <xf numFmtId="14" fontId="3" fillId="0" borderId="1" xfId="5" applyNumberFormat="1" applyFont="1" applyFill="1" applyBorder="1" applyAlignment="1">
      <alignment horizontal="center" vertical="center" wrapText="1"/>
    </xf>
    <xf numFmtId="9" fontId="6" fillId="0" borderId="1" xfId="3" applyFont="1" applyFill="1" applyBorder="1" applyAlignment="1">
      <alignment horizontal="center" vertical="center" wrapText="1"/>
    </xf>
    <xf numFmtId="9" fontId="6" fillId="0" borderId="1" xfId="3" applyFont="1" applyFill="1" applyBorder="1" applyAlignment="1">
      <alignment horizontal="center" vertical="center"/>
    </xf>
    <xf numFmtId="0" fontId="6" fillId="0" borderId="1" xfId="5" applyNumberFormat="1" applyFont="1" applyFill="1" applyBorder="1" applyAlignment="1">
      <alignment horizontal="center" vertical="center" wrapText="1"/>
    </xf>
    <xf numFmtId="0" fontId="23" fillId="0" borderId="0" xfId="4" applyFont="1" applyFill="1" applyAlignment="1">
      <alignment horizontal="center" vertical="center" wrapText="1"/>
    </xf>
    <xf numFmtId="0" fontId="24" fillId="0" borderId="1" xfId="5" applyFont="1" applyFill="1" applyBorder="1" applyAlignment="1">
      <alignment horizontal="center" vertical="center" wrapText="1"/>
    </xf>
    <xf numFmtId="0" fontId="6" fillId="0" borderId="1" xfId="5" applyFont="1" applyFill="1" applyBorder="1" applyAlignment="1">
      <alignment horizontal="center" vertical="center" wrapText="1"/>
    </xf>
    <xf numFmtId="14" fontId="6" fillId="0" borderId="1" xfId="5" applyNumberFormat="1" applyFont="1" applyFill="1" applyBorder="1" applyAlignment="1">
      <alignment horizontal="center" vertical="center" wrapText="1"/>
    </xf>
    <xf numFmtId="0" fontId="4" fillId="0" borderId="5"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6" fillId="0" borderId="2" xfId="5" applyFont="1" applyFill="1" applyBorder="1" applyAlignment="1">
      <alignment horizontal="justify" vertical="center" wrapText="1"/>
    </xf>
    <xf numFmtId="0" fontId="6" fillId="0" borderId="4" xfId="5" applyFont="1" applyFill="1" applyBorder="1" applyAlignment="1">
      <alignment horizontal="justify" vertical="center" wrapText="1"/>
    </xf>
    <xf numFmtId="0" fontId="6" fillId="0" borderId="3" xfId="5" applyFont="1" applyFill="1" applyBorder="1" applyAlignment="1">
      <alignment horizontal="justify" vertical="center" wrapText="1"/>
    </xf>
    <xf numFmtId="9" fontId="5" fillId="0" borderId="5" xfId="5" applyNumberFormat="1" applyFont="1" applyFill="1" applyBorder="1" applyAlignment="1">
      <alignment horizontal="center" vertical="top"/>
    </xf>
    <xf numFmtId="9" fontId="5" fillId="0" borderId="9" xfId="5" applyNumberFormat="1" applyFont="1" applyFill="1" applyBorder="1" applyAlignment="1">
      <alignment horizontal="center" vertical="top"/>
    </xf>
    <xf numFmtId="9" fontId="5" fillId="0" borderId="12" xfId="5" applyNumberFormat="1" applyFont="1" applyFill="1" applyBorder="1" applyAlignment="1">
      <alignment horizontal="center" vertical="top"/>
    </xf>
    <xf numFmtId="0" fontId="6" fillId="0" borderId="1" xfId="5" applyFont="1" applyFill="1" applyBorder="1" applyAlignment="1">
      <alignment horizontal="justify" vertical="top" wrapText="1"/>
    </xf>
    <xf numFmtId="0" fontId="6" fillId="0" borderId="6" xfId="5" applyFont="1" applyFill="1" applyBorder="1" applyAlignment="1">
      <alignment horizontal="justify" vertical="top" wrapText="1"/>
    </xf>
    <xf numFmtId="0" fontId="6" fillId="0" borderId="7" xfId="5" applyFont="1" applyFill="1" applyBorder="1" applyAlignment="1">
      <alignment horizontal="justify" vertical="top" wrapText="1"/>
    </xf>
    <xf numFmtId="0" fontId="6" fillId="0" borderId="8" xfId="5" applyFont="1" applyFill="1" applyBorder="1" applyAlignment="1">
      <alignment horizontal="justify" vertical="top" wrapText="1"/>
    </xf>
    <xf numFmtId="0" fontId="6" fillId="0" borderId="13" xfId="5" applyFont="1" applyFill="1" applyBorder="1" applyAlignment="1">
      <alignment horizontal="justify" vertical="top" wrapText="1"/>
    </xf>
    <xf numFmtId="0" fontId="6" fillId="0" borderId="14" xfId="5" applyFont="1" applyFill="1" applyBorder="1" applyAlignment="1">
      <alignment horizontal="justify" vertical="top" wrapText="1"/>
    </xf>
    <xf numFmtId="0" fontId="6" fillId="0" borderId="15" xfId="5" applyFont="1" applyFill="1" applyBorder="1" applyAlignment="1">
      <alignment horizontal="justify" vertical="top" wrapText="1"/>
    </xf>
    <xf numFmtId="9" fontId="6" fillId="0" borderId="5" xfId="5" applyNumberFormat="1" applyFont="1" applyFill="1" applyBorder="1" applyAlignment="1">
      <alignment horizontal="center" vertical="top"/>
    </xf>
    <xf numFmtId="9" fontId="6" fillId="0" borderId="12" xfId="5" applyNumberFormat="1" applyFont="1" applyFill="1" applyBorder="1" applyAlignment="1">
      <alignment horizontal="center" vertical="top"/>
    </xf>
    <xf numFmtId="0" fontId="6" fillId="0" borderId="5" xfId="5" applyFont="1" applyFill="1" applyBorder="1" applyAlignment="1">
      <alignment horizontal="center" vertical="top"/>
    </xf>
    <xf numFmtId="0" fontId="6" fillId="0" borderId="12" xfId="5" applyFont="1" applyFill="1" applyBorder="1" applyAlignment="1">
      <alignment horizontal="center" vertical="top"/>
    </xf>
    <xf numFmtId="0" fontId="5" fillId="0" borderId="1" xfId="5" applyFont="1" applyFill="1" applyBorder="1" applyAlignment="1">
      <alignment horizontal="center" vertical="top" wrapText="1"/>
    </xf>
    <xf numFmtId="0" fontId="4" fillId="0" borderId="36" xfId="5" applyFont="1" applyFill="1" applyBorder="1" applyAlignment="1">
      <alignment horizontal="center" vertical="center" wrapText="1"/>
    </xf>
    <xf numFmtId="0" fontId="4" fillId="0" borderId="37" xfId="5" applyFont="1" applyFill="1" applyBorder="1" applyAlignment="1">
      <alignment horizontal="center" vertical="center" wrapText="1"/>
    </xf>
    <xf numFmtId="0" fontId="7" fillId="0" borderId="19" xfId="5" applyFont="1" applyFill="1" applyBorder="1" applyAlignment="1">
      <alignment horizontal="center" vertical="center" wrapText="1"/>
    </xf>
    <xf numFmtId="0" fontId="7" fillId="0" borderId="20" xfId="5" applyFont="1" applyFill="1" applyBorder="1" applyAlignment="1">
      <alignment horizontal="center" vertical="center" wrapText="1"/>
    </xf>
    <xf numFmtId="0" fontId="7" fillId="0" borderId="21" xfId="5" applyFont="1" applyFill="1" applyBorder="1" applyAlignment="1">
      <alignment horizontal="center" vertical="center" wrapText="1"/>
    </xf>
    <xf numFmtId="0" fontId="7" fillId="0" borderId="32" xfId="5" applyFont="1" applyFill="1" applyBorder="1" applyAlignment="1">
      <alignment horizontal="center" vertical="center" wrapText="1"/>
    </xf>
    <xf numFmtId="0" fontId="7" fillId="0" borderId="38" xfId="5" applyFont="1" applyFill="1" applyBorder="1" applyAlignment="1">
      <alignment horizontal="center" vertical="center" wrapText="1"/>
    </xf>
    <xf numFmtId="0" fontId="4" fillId="0" borderId="21" xfId="5" applyFont="1" applyFill="1" applyBorder="1" applyAlignment="1">
      <alignment horizontal="center" vertical="center" wrapText="1"/>
    </xf>
    <xf numFmtId="0" fontId="4" fillId="0" borderId="19" xfId="5" applyFont="1" applyFill="1" applyBorder="1" applyAlignment="1">
      <alignment horizontal="center" vertical="center" wrapText="1"/>
    </xf>
    <xf numFmtId="0" fontId="4" fillId="0" borderId="16" xfId="5" applyFont="1" applyFill="1" applyBorder="1" applyAlignment="1">
      <alignment horizontal="center" vertical="center" wrapText="1"/>
    </xf>
    <xf numFmtId="0" fontId="3" fillId="0" borderId="2" xfId="5" applyFont="1" applyFill="1" applyBorder="1" applyAlignment="1">
      <alignment horizontal="center" vertical="center"/>
    </xf>
    <xf numFmtId="0" fontId="3" fillId="0" borderId="3" xfId="5" applyFont="1" applyFill="1" applyBorder="1" applyAlignment="1">
      <alignment horizontal="center" vertical="center"/>
    </xf>
    <xf numFmtId="10" fontId="3" fillId="0" borderId="24" xfId="5" applyNumberFormat="1" applyFont="1" applyFill="1" applyBorder="1" applyAlignment="1">
      <alignment horizontal="center" vertical="center" wrapText="1"/>
    </xf>
    <xf numFmtId="10" fontId="3" fillId="0" borderId="25" xfId="5" applyNumberFormat="1" applyFont="1" applyFill="1" applyBorder="1" applyAlignment="1">
      <alignment horizontal="center" vertical="center" wrapText="1"/>
    </xf>
    <xf numFmtId="9" fontId="6" fillId="0" borderId="1" xfId="3" applyFont="1" applyFill="1" applyBorder="1"/>
    <xf numFmtId="0" fontId="7" fillId="0" borderId="34" xfId="5" applyFont="1" applyFill="1" applyBorder="1" applyAlignment="1">
      <alignment horizontal="center" vertical="center" wrapText="1"/>
    </xf>
    <xf numFmtId="0" fontId="7" fillId="0" borderId="35" xfId="5" applyFont="1" applyFill="1" applyBorder="1" applyAlignment="1">
      <alignment horizontal="center" vertical="center" wrapText="1"/>
    </xf>
    <xf numFmtId="0" fontId="7" fillId="0" borderId="22" xfId="5" applyFont="1" applyFill="1" applyBorder="1" applyAlignment="1">
      <alignment horizontal="center" vertical="center" wrapText="1"/>
    </xf>
    <xf numFmtId="0" fontId="7" fillId="0" borderId="23" xfId="5" applyFont="1" applyFill="1" applyBorder="1" applyAlignment="1">
      <alignment horizontal="center" vertical="center" wrapText="1"/>
    </xf>
    <xf numFmtId="0" fontId="27" fillId="0" borderId="0" xfId="4" applyFont="1" applyFill="1" applyAlignment="1">
      <alignment horizontal="center" vertical="center" wrapText="1"/>
    </xf>
    <xf numFmtId="0" fontId="4" fillId="0" borderId="2"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xf>
    <xf numFmtId="0" fontId="4" fillId="0" borderId="3" xfId="4" applyFont="1" applyFill="1" applyBorder="1" applyAlignment="1">
      <alignment horizontal="center" vertical="center"/>
    </xf>
    <xf numFmtId="0" fontId="6" fillId="0" borderId="2" xfId="5"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0" fontId="9" fillId="0" borderId="0" xfId="4" applyFont="1" applyFill="1" applyAlignment="1">
      <alignment horizontal="center" vertical="center"/>
    </xf>
    <xf numFmtId="0" fontId="6" fillId="0" borderId="1" xfId="5" applyFont="1" applyFill="1" applyBorder="1" applyAlignment="1">
      <alignment horizontal="left" vertical="top" wrapText="1"/>
    </xf>
    <xf numFmtId="0" fontId="26" fillId="0" borderId="1" xfId="5" applyFont="1" applyFill="1" applyBorder="1" applyAlignment="1">
      <alignment horizontal="center" vertical="top" wrapText="1"/>
    </xf>
    <xf numFmtId="9" fontId="5" fillId="0" borderId="5" xfId="3" applyFont="1" applyFill="1" applyBorder="1" applyAlignment="1">
      <alignment horizontal="center" vertical="top"/>
    </xf>
    <xf numFmtId="9" fontId="5" fillId="0" borderId="9" xfId="3" applyFont="1" applyFill="1" applyBorder="1" applyAlignment="1">
      <alignment horizontal="center" vertical="top"/>
    </xf>
    <xf numFmtId="9" fontId="5" fillId="0" borderId="12" xfId="3" applyFont="1" applyFill="1" applyBorder="1" applyAlignment="1">
      <alignment horizontal="center" vertical="top"/>
    </xf>
    <xf numFmtId="9" fontId="6" fillId="0" borderId="1" xfId="5" applyNumberFormat="1" applyFont="1" applyFill="1" applyBorder="1" applyAlignment="1">
      <alignment horizontal="justify" vertical="top" wrapText="1"/>
    </xf>
    <xf numFmtId="0" fontId="7" fillId="0" borderId="2" xfId="5" applyFont="1" applyFill="1" applyBorder="1" applyAlignment="1">
      <alignment horizontal="center" vertical="center" wrapText="1"/>
    </xf>
    <xf numFmtId="0" fontId="3" fillId="0" borderId="5" xfId="5" applyFont="1" applyFill="1" applyBorder="1" applyAlignment="1">
      <alignment horizontal="center" vertical="center"/>
    </xf>
    <xf numFmtId="0" fontId="3" fillId="0" borderId="5" xfId="5" applyFont="1" applyFill="1" applyBorder="1" applyAlignment="1">
      <alignment horizontal="justify" vertical="center"/>
    </xf>
    <xf numFmtId="0" fontId="3" fillId="0" borderId="6" xfId="5" applyFont="1" applyFill="1" applyBorder="1" applyAlignment="1">
      <alignment horizontal="center" vertical="center"/>
    </xf>
    <xf numFmtId="0" fontId="6" fillId="0" borderId="1" xfId="4" applyFont="1" applyFill="1" applyBorder="1" applyAlignment="1">
      <alignment horizontal="center" vertical="center"/>
    </xf>
    <xf numFmtId="0" fontId="7" fillId="0" borderId="4" xfId="5" applyFont="1" applyFill="1" applyBorder="1" applyAlignment="1">
      <alignment horizontal="center" vertical="center" wrapText="1"/>
    </xf>
    <xf numFmtId="0" fontId="7" fillId="0" borderId="3" xfId="5" applyFont="1" applyFill="1" applyBorder="1" applyAlignment="1">
      <alignment horizontal="center" vertical="center" wrapText="1"/>
    </xf>
    <xf numFmtId="14" fontId="3" fillId="0" borderId="2" xfId="5" applyNumberFormat="1" applyFont="1" applyFill="1" applyBorder="1" applyAlignment="1">
      <alignment horizontal="center" vertical="center" wrapText="1"/>
    </xf>
    <xf numFmtId="14" fontId="3" fillId="0" borderId="4" xfId="5" applyNumberFormat="1" applyFont="1" applyFill="1" applyBorder="1" applyAlignment="1">
      <alignment horizontal="center" vertical="center" wrapText="1"/>
    </xf>
    <xf numFmtId="14" fontId="3" fillId="0" borderId="3" xfId="5" applyNumberFormat="1" applyFont="1" applyFill="1" applyBorder="1" applyAlignment="1">
      <alignment horizontal="center" vertical="center" wrapText="1"/>
    </xf>
    <xf numFmtId="0" fontId="3" fillId="0" borderId="4" xfId="5" applyFont="1" applyFill="1" applyBorder="1" applyAlignment="1">
      <alignment horizontal="center" vertical="center"/>
    </xf>
    <xf numFmtId="0" fontId="5" fillId="0" borderId="1" xfId="5" applyFont="1" applyFill="1" applyBorder="1" applyAlignment="1">
      <alignment horizontal="center" vertical="center" wrapText="1"/>
    </xf>
    <xf numFmtId="10" fontId="6" fillId="0" borderId="1" xfId="5" applyNumberFormat="1" applyFont="1" applyFill="1" applyBorder="1" applyAlignment="1">
      <alignment horizontal="center" vertical="center" wrapText="1"/>
    </xf>
    <xf numFmtId="0" fontId="6" fillId="0" borderId="2" xfId="5" applyNumberFormat="1" applyFont="1" applyFill="1" applyBorder="1" applyAlignment="1">
      <alignment horizontal="justify" vertical="center" wrapText="1"/>
    </xf>
    <xf numFmtId="0" fontId="6" fillId="0" borderId="4" xfId="5" applyNumberFormat="1" applyFont="1" applyFill="1" applyBorder="1" applyAlignment="1">
      <alignment horizontal="justify" vertical="center" wrapText="1"/>
    </xf>
    <xf numFmtId="0" fontId="6" fillId="0" borderId="3" xfId="5" applyNumberFormat="1" applyFont="1" applyFill="1" applyBorder="1" applyAlignment="1">
      <alignment horizontal="justify" vertical="center" wrapText="1"/>
    </xf>
    <xf numFmtId="0" fontId="4" fillId="0" borderId="6" xfId="5" applyFont="1" applyFill="1" applyBorder="1" applyAlignment="1">
      <alignment horizontal="center" vertical="center" wrapText="1"/>
    </xf>
    <xf numFmtId="0" fontId="4" fillId="0" borderId="8" xfId="5" applyFont="1" applyFill="1" applyBorder="1" applyAlignment="1">
      <alignment horizontal="center" vertical="center" wrapText="1"/>
    </xf>
    <xf numFmtId="0" fontId="26" fillId="0" borderId="35" xfId="5" applyFont="1" applyFill="1" applyBorder="1" applyAlignment="1">
      <alignment horizontal="center" vertical="top" wrapText="1"/>
    </xf>
    <xf numFmtId="0" fontId="26" fillId="0" borderId="22" xfId="5" applyFont="1" applyFill="1" applyBorder="1" applyAlignment="1">
      <alignment horizontal="center" vertical="top" wrapText="1"/>
    </xf>
    <xf numFmtId="0" fontId="26" fillId="0" borderId="23" xfId="5" applyFont="1" applyFill="1" applyBorder="1" applyAlignment="1">
      <alignment horizontal="center" vertical="top" wrapText="1"/>
    </xf>
    <xf numFmtId="0" fontId="31" fillId="0" borderId="1" xfId="0" applyFont="1" applyFill="1" applyBorder="1" applyAlignment="1">
      <alignment horizontal="justify" vertical="center" wrapText="1"/>
    </xf>
    <xf numFmtId="0" fontId="5" fillId="0" borderId="1" xfId="5" applyFont="1" applyFill="1" applyBorder="1" applyAlignment="1">
      <alignment horizontal="center" vertical="center"/>
    </xf>
    <xf numFmtId="9" fontId="4" fillId="0" borderId="1" xfId="3" applyFont="1" applyFill="1" applyBorder="1" applyAlignment="1">
      <alignment horizontal="center" vertical="top" wrapText="1"/>
    </xf>
    <xf numFmtId="0" fontId="6" fillId="0" borderId="4" xfId="5" applyNumberFormat="1" applyFont="1" applyFill="1" applyBorder="1" applyAlignment="1">
      <alignment horizontal="center" vertical="center" wrapText="1"/>
    </xf>
    <xf numFmtId="0" fontId="4" fillId="0" borderId="6" xfId="4" applyFont="1" applyFill="1" applyBorder="1" applyAlignment="1">
      <alignment horizontal="center" vertical="center"/>
    </xf>
    <xf numFmtId="0" fontId="4" fillId="0" borderId="8" xfId="4" applyFont="1" applyFill="1" applyBorder="1" applyAlignment="1">
      <alignment horizontal="center" vertical="center"/>
    </xf>
    <xf numFmtId="0" fontId="25" fillId="0" borderId="22" xfId="5" applyFont="1" applyFill="1" applyBorder="1" applyAlignment="1">
      <alignment horizontal="center" vertical="center" wrapText="1"/>
    </xf>
    <xf numFmtId="0" fontId="25" fillId="0" borderId="23" xfId="5" applyFont="1" applyFill="1" applyBorder="1" applyAlignment="1">
      <alignment horizontal="center" vertical="center" wrapText="1"/>
    </xf>
    <xf numFmtId="0" fontId="14" fillId="0" borderId="35" xfId="4" applyFont="1" applyFill="1" applyBorder="1" applyAlignment="1">
      <alignment horizontal="center"/>
    </xf>
    <xf numFmtId="0" fontId="5" fillId="0" borderId="5" xfId="5" applyFont="1" applyFill="1" applyBorder="1" applyAlignment="1">
      <alignment horizontal="center" vertical="center" wrapText="1"/>
    </xf>
    <xf numFmtId="0" fontId="6" fillId="0" borderId="1" xfId="5" applyFont="1" applyFill="1" applyBorder="1" applyAlignment="1">
      <alignment horizontal="justify" vertical="top"/>
    </xf>
    <xf numFmtId="9" fontId="6" fillId="0" borderId="5" xfId="3" applyFont="1" applyFill="1" applyBorder="1" applyAlignment="1">
      <alignment horizontal="center" vertical="top"/>
    </xf>
    <xf numFmtId="9" fontId="6" fillId="0" borderId="9" xfId="3" applyFont="1" applyFill="1" applyBorder="1" applyAlignment="1">
      <alignment horizontal="center" vertical="top"/>
    </xf>
    <xf numFmtId="9" fontId="6" fillId="0" borderId="12" xfId="3" applyFont="1" applyFill="1" applyBorder="1" applyAlignment="1">
      <alignment horizontal="center" vertical="top"/>
    </xf>
    <xf numFmtId="0" fontId="4" fillId="0" borderId="18"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3" fillId="0" borderId="29" xfId="5" applyFont="1" applyFill="1" applyBorder="1" applyAlignment="1">
      <alignment horizontal="left"/>
    </xf>
    <xf numFmtId="0" fontId="3" fillId="0" borderId="30" xfId="5" applyFont="1" applyFill="1" applyBorder="1" applyAlignment="1">
      <alignment horizontal="left"/>
    </xf>
    <xf numFmtId="0" fontId="3" fillId="0" borderId="27" xfId="5" applyFont="1" applyFill="1" applyBorder="1" applyAlignment="1">
      <alignment horizontal="left"/>
    </xf>
    <xf numFmtId="0" fontId="3" fillId="0" borderId="1" xfId="5" applyFont="1" applyFill="1" applyBorder="1" applyAlignment="1">
      <alignment horizontal="left"/>
    </xf>
    <xf numFmtId="0" fontId="5" fillId="0" borderId="1" xfId="7" applyFont="1" applyFill="1" applyBorder="1" applyAlignment="1">
      <alignment horizontal="center" vertical="center" wrapText="1"/>
    </xf>
    <xf numFmtId="0" fontId="3" fillId="0" borderId="2" xfId="5" applyFont="1" applyFill="1" applyBorder="1" applyAlignment="1">
      <alignment horizontal="left" wrapText="1"/>
    </xf>
    <xf numFmtId="0" fontId="3" fillId="0" borderId="4" xfId="5" applyFont="1" applyFill="1" applyBorder="1" applyAlignment="1">
      <alignment horizontal="left" wrapText="1"/>
    </xf>
    <xf numFmtId="0" fontId="3" fillId="0" borderId="3" xfId="5" applyFont="1" applyFill="1" applyBorder="1" applyAlignment="1">
      <alignment horizontal="left" wrapText="1"/>
    </xf>
    <xf numFmtId="0" fontId="3" fillId="0" borderId="2" xfId="5" applyFont="1" applyFill="1" applyBorder="1" applyAlignment="1">
      <alignment horizontal="left"/>
    </xf>
    <xf numFmtId="0" fontId="3" fillId="0" borderId="4" xfId="5" applyFont="1" applyFill="1" applyBorder="1" applyAlignment="1">
      <alignment horizontal="left"/>
    </xf>
    <xf numFmtId="0" fontId="3" fillId="0" borderId="3" xfId="5" applyFont="1" applyFill="1" applyBorder="1" applyAlignment="1">
      <alignment horizontal="left"/>
    </xf>
    <xf numFmtId="0" fontId="11" fillId="0" borderId="1" xfId="0" applyFont="1" applyFill="1" applyBorder="1" applyAlignment="1">
      <alignment horizontal="justify" vertical="top" wrapText="1"/>
    </xf>
    <xf numFmtId="166" fontId="11" fillId="0" borderId="2" xfId="0" applyNumberFormat="1" applyFont="1" applyFill="1" applyBorder="1" applyAlignment="1">
      <alignment horizontal="center" vertical="top" wrapText="1"/>
    </xf>
    <xf numFmtId="166" fontId="11" fillId="0" borderId="3" xfId="0" applyNumberFormat="1" applyFont="1" applyFill="1" applyBorder="1" applyAlignment="1">
      <alignment horizontal="center" vertical="top" wrapText="1"/>
    </xf>
    <xf numFmtId="0" fontId="6" fillId="0" borderId="4" xfId="5" applyFont="1" applyFill="1" applyBorder="1" applyAlignment="1">
      <alignment horizontal="justify" vertical="top" wrapText="1"/>
    </xf>
    <xf numFmtId="0" fontId="6" fillId="0" borderId="3" xfId="5" applyFont="1" applyFill="1" applyBorder="1" applyAlignment="1">
      <alignment horizontal="justify" vertical="top" wrapText="1"/>
    </xf>
    <xf numFmtId="0" fontId="11" fillId="0" borderId="1" xfId="8" applyFont="1" applyFill="1" applyBorder="1" applyAlignment="1">
      <alignment horizontal="justify" vertical="center"/>
    </xf>
    <xf numFmtId="1" fontId="6" fillId="0" borderId="1" xfId="8" applyNumberFormat="1" applyFont="1" applyFill="1" applyBorder="1" applyAlignment="1">
      <alignment horizontal="center" vertical="center"/>
    </xf>
    <xf numFmtId="0" fontId="26" fillId="0" borderId="35" xfId="5" applyFont="1" applyFill="1" applyBorder="1" applyAlignment="1">
      <alignment horizontal="center" vertical="top"/>
    </xf>
    <xf numFmtId="0" fontId="26" fillId="0" borderId="22" xfId="5" applyFont="1" applyFill="1" applyBorder="1" applyAlignment="1">
      <alignment horizontal="center" vertical="top"/>
    </xf>
    <xf numFmtId="0" fontId="26" fillId="0" borderId="23" xfId="5" applyFont="1" applyFill="1" applyBorder="1" applyAlignment="1">
      <alignment horizontal="center" vertical="top"/>
    </xf>
    <xf numFmtId="9" fontId="5" fillId="0" borderId="5" xfId="3" applyFont="1" applyFill="1" applyBorder="1" applyAlignment="1">
      <alignment horizontal="center" vertical="top" wrapText="1"/>
    </xf>
    <xf numFmtId="9" fontId="5" fillId="0" borderId="9" xfId="3" applyFont="1" applyFill="1" applyBorder="1" applyAlignment="1">
      <alignment horizontal="center" vertical="top" wrapText="1"/>
    </xf>
    <xf numFmtId="9" fontId="5" fillId="0" borderId="12" xfId="3" applyFont="1" applyFill="1" applyBorder="1" applyAlignment="1">
      <alignment horizontal="center" vertical="top" wrapText="1"/>
    </xf>
    <xf numFmtId="0" fontId="6" fillId="0" borderId="10" xfId="5" applyFont="1" applyFill="1" applyBorder="1" applyAlignment="1">
      <alignment horizontal="justify" vertical="top" wrapText="1"/>
    </xf>
    <xf numFmtId="0" fontId="6" fillId="0" borderId="0" xfId="5" applyFont="1" applyFill="1" applyBorder="1" applyAlignment="1">
      <alignment horizontal="justify" vertical="top" wrapText="1"/>
    </xf>
    <xf numFmtId="0" fontId="6" fillId="0" borderId="11" xfId="5" applyFont="1" applyFill="1" applyBorder="1" applyAlignment="1">
      <alignment horizontal="justify" vertical="top" wrapText="1"/>
    </xf>
    <xf numFmtId="9" fontId="6" fillId="0" borderId="1" xfId="1" applyNumberFormat="1" applyFont="1" applyFill="1" applyBorder="1" applyAlignment="1">
      <alignment horizontal="center" vertical="center" wrapText="1"/>
    </xf>
    <xf numFmtId="164" fontId="6" fillId="0" borderId="1" xfId="1" applyFont="1" applyFill="1" applyBorder="1" applyAlignment="1">
      <alignment horizontal="center" vertical="center" wrapText="1"/>
    </xf>
    <xf numFmtId="0" fontId="3" fillId="0" borderId="1" xfId="5" applyNumberFormat="1" applyFont="1" applyFill="1" applyBorder="1" applyAlignment="1">
      <alignment horizontal="justify" vertical="center" wrapText="1"/>
    </xf>
    <xf numFmtId="0" fontId="12" fillId="0" borderId="45" xfId="0" applyFont="1" applyFill="1" applyBorder="1" applyAlignment="1">
      <alignment horizontal="center" vertical="center"/>
    </xf>
    <xf numFmtId="0" fontId="6" fillId="0" borderId="1" xfId="5" applyFont="1" applyFill="1" applyBorder="1" applyAlignment="1">
      <alignment horizontal="right" vertical="center" wrapText="1"/>
    </xf>
    <xf numFmtId="0" fontId="5" fillId="0" borderId="1" xfId="5" applyFont="1" applyFill="1" applyBorder="1" applyAlignment="1">
      <alignment horizontal="right" vertical="center"/>
    </xf>
    <xf numFmtId="0" fontId="12" fillId="0" borderId="2"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5" fillId="0" borderId="2"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7"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6" fillId="0" borderId="1" xfId="5" applyFont="1" applyFill="1" applyBorder="1" applyAlignment="1">
      <alignment horizontal="left" vertical="center"/>
    </xf>
    <xf numFmtId="9" fontId="6" fillId="0" borderId="1" xfId="3" applyFont="1" applyFill="1" applyBorder="1" applyAlignment="1">
      <alignment horizontal="center" vertical="top"/>
    </xf>
    <xf numFmtId="0" fontId="6" fillId="0" borderId="7" xfId="5" applyFont="1" applyFill="1" applyBorder="1" applyAlignment="1">
      <alignment horizontal="justify" vertical="top"/>
    </xf>
    <xf numFmtId="0" fontId="6" fillId="0" borderId="8" xfId="5" applyFont="1" applyFill="1" applyBorder="1" applyAlignment="1">
      <alignment horizontal="justify" vertical="top"/>
    </xf>
    <xf numFmtId="0" fontId="6" fillId="0" borderId="10" xfId="5" applyFont="1" applyFill="1" applyBorder="1" applyAlignment="1">
      <alignment horizontal="justify" vertical="top"/>
    </xf>
    <xf numFmtId="0" fontId="6" fillId="0" borderId="0" xfId="5" applyFont="1" applyFill="1" applyBorder="1" applyAlignment="1">
      <alignment horizontal="justify" vertical="top"/>
    </xf>
    <xf numFmtId="0" fontId="6" fillId="0" borderId="11" xfId="5" applyFont="1" applyFill="1" applyBorder="1" applyAlignment="1">
      <alignment horizontal="justify" vertical="top"/>
    </xf>
    <xf numFmtId="0" fontId="6" fillId="0" borderId="13" xfId="5" applyFont="1" applyFill="1" applyBorder="1" applyAlignment="1">
      <alignment horizontal="justify" vertical="top"/>
    </xf>
    <xf numFmtId="0" fontId="6" fillId="0" borderId="14" xfId="5" applyFont="1" applyFill="1" applyBorder="1" applyAlignment="1">
      <alignment horizontal="justify" vertical="top"/>
    </xf>
    <xf numFmtId="0" fontId="6" fillId="0" borderId="15" xfId="5" applyFont="1" applyFill="1" applyBorder="1" applyAlignment="1">
      <alignment horizontal="justify" vertical="top"/>
    </xf>
    <xf numFmtId="0" fontId="6" fillId="0" borderId="2" xfId="5" applyFont="1" applyFill="1" applyBorder="1" applyAlignment="1">
      <alignment horizontal="left" vertical="center"/>
    </xf>
    <xf numFmtId="0" fontId="6" fillId="0" borderId="4" xfId="5" applyFont="1" applyFill="1" applyBorder="1" applyAlignment="1">
      <alignment horizontal="left" vertical="center"/>
    </xf>
    <xf numFmtId="0" fontId="6" fillId="0" borderId="3" xfId="5" applyFont="1" applyFill="1" applyBorder="1" applyAlignment="1">
      <alignment horizontal="left" vertical="center"/>
    </xf>
    <xf numFmtId="0" fontId="6" fillId="0" borderId="1" xfId="5" applyFont="1" applyFill="1" applyBorder="1" applyAlignment="1">
      <alignment horizontal="right" vertical="center"/>
    </xf>
    <xf numFmtId="0" fontId="4" fillId="0" borderId="1" xfId="4" applyFont="1" applyFill="1" applyBorder="1" applyAlignment="1">
      <alignment horizontal="center" vertical="center"/>
    </xf>
    <xf numFmtId="170" fontId="6" fillId="0" borderId="1" xfId="3" applyNumberFormat="1" applyFont="1" applyFill="1" applyBorder="1" applyAlignment="1">
      <alignment horizontal="center" vertical="center" wrapText="1"/>
    </xf>
    <xf numFmtId="164" fontId="6" fillId="0" borderId="1" xfId="5" applyNumberFormat="1" applyFont="1" applyFill="1" applyBorder="1" applyAlignment="1">
      <alignment horizontal="justify" vertical="center" wrapText="1"/>
    </xf>
    <xf numFmtId="0" fontId="6" fillId="0" borderId="1" xfId="5" applyFont="1" applyFill="1" applyBorder="1" applyAlignment="1">
      <alignment horizontal="justify" vertical="center" wrapText="1"/>
    </xf>
    <xf numFmtId="0" fontId="6" fillId="0" borderId="1" xfId="5" applyFont="1" applyFill="1" applyBorder="1" applyAlignment="1">
      <alignment horizontal="left" vertical="center" wrapText="1" indent="1"/>
    </xf>
    <xf numFmtId="17" fontId="11" fillId="0" borderId="1" xfId="0" applyNumberFormat="1" applyFont="1" applyFill="1" applyBorder="1" applyAlignment="1">
      <alignment horizontal="center" vertical="center" wrapText="1"/>
    </xf>
    <xf numFmtId="17" fontId="5" fillId="0" borderId="1" xfId="5" applyNumberFormat="1" applyFont="1" applyFill="1" applyBorder="1" applyAlignment="1">
      <alignment horizontal="center" vertical="center" wrapText="1"/>
    </xf>
    <xf numFmtId="0" fontId="6" fillId="0" borderId="1" xfId="5" applyNumberFormat="1" applyFont="1" applyFill="1" applyBorder="1" applyAlignment="1">
      <alignment horizontal="justify" vertical="center" wrapText="1"/>
    </xf>
    <xf numFmtId="0" fontId="28" fillId="0" borderId="1" xfId="9" applyFont="1" applyFill="1" applyBorder="1" applyAlignment="1">
      <alignment horizontal="justify" vertical="top" wrapText="1"/>
    </xf>
    <xf numFmtId="14" fontId="28" fillId="0" borderId="1" xfId="9" applyNumberFormat="1" applyFont="1" applyFill="1" applyBorder="1" applyAlignment="1">
      <alignment horizontal="center" vertical="center"/>
    </xf>
    <xf numFmtId="0" fontId="3" fillId="0" borderId="2" xfId="5" applyFont="1" applyFill="1" applyBorder="1" applyAlignment="1">
      <alignment horizontal="justify" vertical="top" wrapText="1"/>
    </xf>
    <xf numFmtId="0" fontId="3" fillId="0" borderId="4" xfId="5" applyFont="1" applyFill="1" applyBorder="1" applyAlignment="1">
      <alignment horizontal="justify" vertical="top" wrapText="1"/>
    </xf>
    <xf numFmtId="0" fontId="3" fillId="0" borderId="3" xfId="5" applyFont="1" applyFill="1" applyBorder="1" applyAlignment="1">
      <alignment horizontal="justify" vertical="top" wrapText="1"/>
    </xf>
    <xf numFmtId="0" fontId="4" fillId="0" borderId="0" xfId="9" applyFont="1" applyFill="1" applyBorder="1" applyAlignment="1">
      <alignment horizontal="center" vertical="top" wrapText="1"/>
    </xf>
    <xf numFmtId="0" fontId="4" fillId="0" borderId="0" xfId="9" applyNumberFormat="1"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0" xfId="5" applyNumberFormat="1" applyFont="1" applyFill="1" applyBorder="1" applyAlignment="1">
      <alignment horizontal="justify" vertical="center" wrapText="1"/>
    </xf>
    <xf numFmtId="0" fontId="6" fillId="0" borderId="11" xfId="5" applyNumberFormat="1" applyFont="1" applyFill="1" applyBorder="1" applyAlignment="1">
      <alignment horizontal="justify" vertical="center" wrapText="1"/>
    </xf>
    <xf numFmtId="9" fontId="6" fillId="0" borderId="2" xfId="3" applyFont="1" applyFill="1" applyBorder="1" applyAlignment="1">
      <alignment horizontal="center" vertical="center" wrapText="1"/>
    </xf>
    <xf numFmtId="9" fontId="6" fillId="0" borderId="3" xfId="3" applyFont="1" applyFill="1" applyBorder="1" applyAlignment="1">
      <alignment horizontal="center" vertical="center" wrapText="1"/>
    </xf>
    <xf numFmtId="0" fontId="24" fillId="0" borderId="2"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4" fillId="0" borderId="3" xfId="5" applyFont="1" applyFill="1" applyBorder="1" applyAlignment="1">
      <alignment horizontal="center" vertical="center" wrapText="1"/>
    </xf>
    <xf numFmtId="9" fontId="6" fillId="0" borderId="1" xfId="5" applyNumberFormat="1" applyFont="1" applyFill="1" applyBorder="1" applyAlignment="1">
      <alignment horizontal="center" vertical="center"/>
    </xf>
    <xf numFmtId="0" fontId="6" fillId="0" borderId="1" xfId="5" applyFont="1" applyFill="1" applyBorder="1" applyAlignment="1">
      <alignment horizontal="justify" vertical="center"/>
    </xf>
    <xf numFmtId="0" fontId="6" fillId="0" borderId="6" xfId="5" applyFont="1" applyFill="1" applyBorder="1" applyAlignment="1">
      <alignment horizontal="center" vertical="top"/>
    </xf>
    <xf numFmtId="0" fontId="6" fillId="0" borderId="7" xfId="5" applyFont="1" applyFill="1" applyBorder="1" applyAlignment="1">
      <alignment horizontal="center" vertical="top"/>
    </xf>
    <xf numFmtId="0" fontId="6" fillId="0" borderId="8" xfId="5" applyFont="1" applyFill="1" applyBorder="1" applyAlignment="1">
      <alignment horizontal="center" vertical="top"/>
    </xf>
    <xf numFmtId="0" fontId="6" fillId="0" borderId="10" xfId="5" applyFont="1" applyFill="1" applyBorder="1" applyAlignment="1">
      <alignment horizontal="center" vertical="top"/>
    </xf>
    <xf numFmtId="0" fontId="6" fillId="0" borderId="0" xfId="5" applyFont="1" applyFill="1" applyBorder="1" applyAlignment="1">
      <alignment horizontal="center" vertical="top"/>
    </xf>
    <xf numFmtId="0" fontId="6" fillId="0" borderId="11" xfId="5" applyFont="1" applyFill="1" applyBorder="1" applyAlignment="1">
      <alignment horizontal="center" vertical="top"/>
    </xf>
    <xf numFmtId="0" fontId="6" fillId="0" borderId="13" xfId="5" applyFont="1" applyFill="1" applyBorder="1" applyAlignment="1">
      <alignment horizontal="center" vertical="top"/>
    </xf>
    <xf numFmtId="0" fontId="6" fillId="0" borderId="14" xfId="5" applyFont="1" applyFill="1" applyBorder="1" applyAlignment="1">
      <alignment horizontal="center" vertical="top"/>
    </xf>
    <xf numFmtId="0" fontId="6" fillId="0" borderId="15" xfId="5" applyFont="1" applyFill="1" applyBorder="1" applyAlignment="1">
      <alignment horizontal="center" vertical="top"/>
    </xf>
    <xf numFmtId="9" fontId="5" fillId="0" borderId="1" xfId="3" applyFont="1" applyFill="1" applyBorder="1" applyAlignment="1">
      <alignment horizontal="center" vertical="top"/>
    </xf>
    <xf numFmtId="0" fontId="6" fillId="0" borderId="6" xfId="5" applyFont="1" applyFill="1" applyBorder="1" applyAlignment="1">
      <alignment horizontal="justify" vertical="top"/>
    </xf>
    <xf numFmtId="0" fontId="14" fillId="0" borderId="22" xfId="5" applyFont="1" applyFill="1" applyBorder="1" applyAlignment="1">
      <alignment horizontal="center"/>
    </xf>
    <xf numFmtId="0" fontId="14" fillId="0" borderId="23" xfId="5" applyFont="1" applyFill="1" applyBorder="1" applyAlignment="1">
      <alignment horizontal="center"/>
    </xf>
    <xf numFmtId="166" fontId="6" fillId="0" borderId="1" xfId="5" applyNumberFormat="1" applyFont="1" applyFill="1" applyBorder="1" applyAlignment="1">
      <alignment horizontal="right" vertical="center"/>
    </xf>
    <xf numFmtId="10" fontId="6" fillId="0" borderId="5" xfId="3" applyNumberFormat="1" applyFont="1" applyFill="1" applyBorder="1" applyAlignment="1">
      <alignment horizontal="center" vertical="top"/>
    </xf>
    <xf numFmtId="10" fontId="6" fillId="0" borderId="9" xfId="3" applyNumberFormat="1" applyFont="1" applyFill="1" applyBorder="1" applyAlignment="1">
      <alignment horizontal="center" vertical="top"/>
    </xf>
    <xf numFmtId="10" fontId="6" fillId="0" borderId="12" xfId="3" applyNumberFormat="1" applyFont="1" applyFill="1" applyBorder="1" applyAlignment="1">
      <alignment horizontal="center" vertical="top"/>
    </xf>
    <xf numFmtId="166" fontId="6" fillId="0" borderId="1" xfId="5" applyNumberFormat="1" applyFont="1" applyFill="1" applyBorder="1" applyAlignment="1">
      <alignment horizontal="center" vertical="top"/>
    </xf>
    <xf numFmtId="166" fontId="6" fillId="0" borderId="2" xfId="2" applyNumberFormat="1" applyFont="1" applyFill="1" applyBorder="1" applyAlignment="1">
      <alignment vertical="center" wrapText="1"/>
    </xf>
    <xf numFmtId="166" fontId="6" fillId="0" borderId="3" xfId="2" applyNumberFormat="1" applyFont="1" applyFill="1" applyBorder="1" applyAlignment="1">
      <alignment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1" xfId="0" applyFont="1" applyFill="1" applyBorder="1" applyAlignment="1">
      <alignment horizontal="left"/>
    </xf>
    <xf numFmtId="4" fontId="6" fillId="0" borderId="1" xfId="0" applyNumberFormat="1" applyFont="1" applyFill="1" applyBorder="1" applyAlignment="1">
      <alignment horizontal="right"/>
    </xf>
    <xf numFmtId="0" fontId="5" fillId="0" borderId="1" xfId="0" applyFont="1" applyFill="1" applyBorder="1" applyAlignment="1">
      <alignment horizontal="right"/>
    </xf>
    <xf numFmtId="4" fontId="5" fillId="0" borderId="1" xfId="0" applyNumberFormat="1" applyFont="1" applyFill="1" applyBorder="1" applyAlignment="1">
      <alignment horizontal="right"/>
    </xf>
    <xf numFmtId="4" fontId="5" fillId="0" borderId="1" xfId="0" applyNumberFormat="1" applyFont="1" applyFill="1" applyBorder="1" applyAlignment="1">
      <alignment horizontal="center"/>
    </xf>
    <xf numFmtId="0" fontId="25" fillId="0" borderId="12" xfId="5" applyFont="1" applyFill="1" applyBorder="1" applyAlignment="1">
      <alignment horizontal="center" vertical="center" wrapText="1"/>
    </xf>
    <xf numFmtId="166" fontId="6" fillId="0" borderId="1" xfId="1" applyNumberFormat="1" applyFont="1" applyFill="1" applyBorder="1" applyAlignment="1">
      <alignment horizontal="left" vertical="center"/>
    </xf>
    <xf numFmtId="166" fontId="5" fillId="0" borderId="1" xfId="1" applyNumberFormat="1" applyFont="1" applyFill="1" applyBorder="1" applyAlignment="1">
      <alignment horizontal="right" vertical="center"/>
    </xf>
    <xf numFmtId="166" fontId="5" fillId="0" borderId="2" xfId="1" applyNumberFormat="1" applyFont="1" applyFill="1" applyBorder="1" applyAlignment="1">
      <alignment horizontal="center" vertical="center"/>
    </xf>
    <xf numFmtId="166" fontId="5" fillId="0" borderId="4" xfId="1" applyNumberFormat="1" applyFont="1" applyFill="1" applyBorder="1" applyAlignment="1">
      <alignment horizontal="center" vertical="center"/>
    </xf>
    <xf numFmtId="166" fontId="5" fillId="0" borderId="3" xfId="1" applyNumberFormat="1" applyFont="1" applyFill="1" applyBorder="1" applyAlignment="1">
      <alignment horizontal="center" vertical="center"/>
    </xf>
    <xf numFmtId="0" fontId="6" fillId="0" borderId="2" xfId="1"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6" fillId="0" borderId="1" xfId="5" applyFont="1" applyFill="1" applyBorder="1" applyAlignment="1">
      <alignment horizontal="left" vertical="center" wrapText="1"/>
    </xf>
    <xf numFmtId="0" fontId="6" fillId="0" borderId="1" xfId="4" applyFont="1" applyFill="1" applyBorder="1" applyAlignment="1">
      <alignment horizontal="right"/>
    </xf>
    <xf numFmtId="0" fontId="3" fillId="0" borderId="6" xfId="5" applyFont="1" applyFill="1" applyBorder="1" applyAlignment="1">
      <alignment horizontal="justify" vertical="top"/>
    </xf>
    <xf numFmtId="0" fontId="3" fillId="0" borderId="7" xfId="5" applyFont="1" applyFill="1" applyBorder="1" applyAlignment="1">
      <alignment horizontal="justify" vertical="top"/>
    </xf>
    <xf numFmtId="0" fontId="3" fillId="0" borderId="8" xfId="5" applyFont="1" applyFill="1" applyBorder="1" applyAlignment="1">
      <alignment horizontal="justify" vertical="top"/>
    </xf>
    <xf numFmtId="0" fontId="3" fillId="0" borderId="10" xfId="5" applyFont="1" applyFill="1" applyBorder="1" applyAlignment="1">
      <alignment horizontal="justify" vertical="top"/>
    </xf>
    <xf numFmtId="0" fontId="3" fillId="0" borderId="0" xfId="5" applyFont="1" applyFill="1" applyBorder="1" applyAlignment="1">
      <alignment horizontal="justify" vertical="top"/>
    </xf>
    <xf numFmtId="0" fontId="3" fillId="0" borderId="11" xfId="5" applyFont="1" applyFill="1" applyBorder="1" applyAlignment="1">
      <alignment horizontal="justify" vertical="top"/>
    </xf>
    <xf numFmtId="0" fontId="3" fillId="0" borderId="13" xfId="5" applyFont="1" applyFill="1" applyBorder="1" applyAlignment="1">
      <alignment horizontal="justify" vertical="top"/>
    </xf>
    <xf numFmtId="0" fontId="3" fillId="0" borderId="14" xfId="5" applyFont="1" applyFill="1" applyBorder="1" applyAlignment="1">
      <alignment horizontal="justify" vertical="top"/>
    </xf>
    <xf numFmtId="0" fontId="3" fillId="0" borderId="15" xfId="5" applyFont="1" applyFill="1" applyBorder="1" applyAlignment="1">
      <alignment horizontal="justify" vertical="top"/>
    </xf>
    <xf numFmtId="0" fontId="6" fillId="0" borderId="2" xfId="4" applyFont="1" applyFill="1" applyBorder="1" applyAlignment="1">
      <alignment horizontal="justify"/>
    </xf>
    <xf numFmtId="0" fontId="6" fillId="0" borderId="3" xfId="4" applyFont="1" applyFill="1" applyBorder="1" applyAlignment="1">
      <alignment horizontal="justify"/>
    </xf>
    <xf numFmtId="0" fontId="5" fillId="0" borderId="1" xfId="4" applyFont="1" applyFill="1" applyBorder="1" applyAlignment="1">
      <alignment horizontal="center"/>
    </xf>
    <xf numFmtId="0" fontId="6" fillId="0" borderId="2" xfId="4" applyFont="1" applyFill="1" applyBorder="1" applyAlignment="1">
      <alignment horizontal="center" vertical="center"/>
    </xf>
    <xf numFmtId="0" fontId="6" fillId="0" borderId="3" xfId="4" applyFont="1" applyFill="1" applyBorder="1" applyAlignment="1">
      <alignment horizontal="center" vertical="center"/>
    </xf>
  </cellXfs>
  <cellStyles count="28">
    <cellStyle name="Activity" xfId="10"/>
    <cellStyle name="Label" xfId="11"/>
    <cellStyle name="Millares" xfId="1" builtinId="3"/>
    <cellStyle name="Millares [0]" xfId="2" builtinId="6"/>
    <cellStyle name="Millares 2" xfId="12"/>
    <cellStyle name="Millares 3" xfId="13"/>
    <cellStyle name="Millares 5" xfId="14"/>
    <cellStyle name="Normal" xfId="0" builtinId="0"/>
    <cellStyle name="Normal 2" xfId="4"/>
    <cellStyle name="Normal 2 2" xfId="5"/>
    <cellStyle name="Normal 2 3" xfId="15"/>
    <cellStyle name="Normal 3" xfId="7"/>
    <cellStyle name="Normal 3 2" xfId="16"/>
    <cellStyle name="Normal 4" xfId="17"/>
    <cellStyle name="Normal 4 2" xfId="9"/>
    <cellStyle name="Normal 5" xfId="8"/>
    <cellStyle name="Normal 5 2" xfId="18"/>
    <cellStyle name="Normal 6" xfId="19"/>
    <cellStyle name="Percent Complete" xfId="20"/>
    <cellStyle name="Period Headers" xfId="21"/>
    <cellStyle name="Period Highlight Control" xfId="22"/>
    <cellStyle name="Porcentaje" xfId="3" builtinId="5"/>
    <cellStyle name="Porcentaje 2" xfId="23"/>
    <cellStyle name="Porcentaje 2 2" xfId="24"/>
    <cellStyle name="Porcentaje 3" xfId="25"/>
    <cellStyle name="Porcentual 2" xfId="6"/>
    <cellStyle name="Project Headers" xfId="26"/>
    <cellStyle name="Título 1 2" xfId="27"/>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8.1899059584707445E-2"/>
          <c:y val="8.3279554259511834E-2"/>
          <c:w val="0.90647514723525446"/>
          <c:h val="0.69575513141269696"/>
        </c:manualLayout>
      </c:layout>
      <c:lineChart>
        <c:grouping val="standard"/>
        <c:varyColors val="0"/>
        <c:ser>
          <c:idx val="0"/>
          <c:order val="0"/>
          <c:tx>
            <c:strRef>
              <c:f>'CO1.1'!$U$31</c:f>
              <c:strCache>
                <c:ptCount val="1"/>
                <c:pt idx="0">
                  <c:v>Resultado</c:v>
                </c:pt>
              </c:strCache>
            </c:strRef>
          </c:tx>
          <c:spPr>
            <a:ln w="34925">
              <a:solidFill>
                <a:srgbClr val="00B050"/>
              </a:solidFill>
            </a:ln>
          </c:spPr>
          <c:marker>
            <c:spPr>
              <a:solidFill>
                <a:srgbClr val="00B050"/>
              </a:solidFill>
              <a:ln w="28575">
                <a:solidFill>
                  <a:srgbClr val="00B050"/>
                </a:solidFill>
              </a:ln>
            </c:spPr>
          </c:marker>
          <c:cat>
            <c:strRef>
              <c:f>'CO1.1'!$T$33:$T$44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'CO1.1'!$U$33:$U$44</c:f>
              <c:numCache>
                <c:formatCode>0.00%</c:formatCode>
                <c:ptCount val="12"/>
                <c:pt idx="0">
                  <c:v>0.8</c:v>
                </c:pt>
                <c:pt idx="1">
                  <c:v>0.8</c:v>
                </c:pt>
                <c:pt idx="2">
                  <c:v>0.8</c:v>
                </c:pt>
                <c:pt idx="3">
                  <c:v>0.8</c:v>
                </c:pt>
                <c:pt idx="4">
                  <c:v>0.8</c:v>
                </c:pt>
                <c:pt idx="5">
                  <c:v>0.8</c:v>
                </c:pt>
                <c:pt idx="6">
                  <c:v>0.8</c:v>
                </c:pt>
                <c:pt idx="7">
                  <c:v>0.8</c:v>
                </c:pt>
                <c:pt idx="8">
                  <c:v>0.8</c:v>
                </c:pt>
                <c:pt idx="9">
                  <c:v>0.8</c:v>
                </c:pt>
                <c:pt idx="10">
                  <c:v>0.8</c:v>
                </c:pt>
                <c:pt idx="11">
                  <c:v>0</c:v>
                </c:pt>
              </c:numCache>
            </c:numRef>
          </c:val>
          <c:smooth val="0"/>
          <c:extLst/>
        </c:ser>
        <c:ser>
          <c:idx val="1"/>
          <c:order val="1"/>
          <c:tx>
            <c:strRef>
              <c:f>PI2.8!$R$41</c:f>
              <c:strCache>
                <c:ptCount val="1"/>
                <c:pt idx="0">
                  <c:v>Meta</c:v>
                </c:pt>
              </c:strCache>
              <c:extLst xmlns:c15="http://schemas.microsoft.com/office/drawing/2012/chart"/>
            </c:strRef>
          </c:tx>
          <c:spPr>
            <a:ln w="22225">
              <a:solidFill>
                <a:srgbClr val="FF5050"/>
              </a:solidFill>
            </a:ln>
          </c:spPr>
          <c:marker>
            <c:symbol val="circle"/>
            <c:size val="5"/>
            <c:spPr>
              <a:solidFill>
                <a:srgbClr val="FF5050"/>
              </a:solidFill>
            </c:spPr>
          </c:marker>
          <c:cat>
            <c:strRef>
              <c:f>'CO1.1'!$T$33:$T$44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'CO1.1'!$V$33:$V$44</c:f>
              <c:numCache>
                <c:formatCode>0.00%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ser>
        <c:dLbls>
          <c:showLegendKey val="0"/>
          <c:showVal val="0"/>
          <c:showCatName val="0"/>
          <c:showSerName val="0"/>
          <c:showPercent val="0"/>
          <c:showBubbleSize val="0"/>
        </c:dLbls>
        <c:marker val="1"/>
        <c:smooth val="0"/>
        <c:axId val="94486528"/>
        <c:axId val="94488448"/>
      </c:lineChart>
      <c:catAx>
        <c:axId val="94486528"/>
        <c:scaling>
          <c:orientation val="minMax"/>
        </c:scaling>
        <c:delete val="0"/>
        <c:axPos val="b"/>
        <c:numFmt formatCode="General" sourceLinked="0"/>
        <c:majorTickMark val="none"/>
        <c:minorTickMark val="none"/>
        <c:tickLblPos val="nextTo"/>
        <c:crossAx val="94488448"/>
        <c:crosses val="autoZero"/>
        <c:auto val="1"/>
        <c:lblAlgn val="ctr"/>
        <c:lblOffset val="100"/>
        <c:noMultiLvlLbl val="0"/>
      </c:catAx>
      <c:valAx>
        <c:axId val="94488448"/>
        <c:scaling>
          <c:orientation val="minMax"/>
        </c:scaling>
        <c:delete val="0"/>
        <c:axPos val="l"/>
        <c:majorGridlines/>
        <c:title>
          <c:overlay val="0"/>
        </c:title>
        <c:numFmt formatCode="0.00%" sourceLinked="1"/>
        <c:majorTickMark val="none"/>
        <c:minorTickMark val="none"/>
        <c:tickLblPos val="nextTo"/>
        <c:crossAx val="9448652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'PI2.7'!$Q$26</c:f>
              <c:strCache>
                <c:ptCount val="1"/>
                <c:pt idx="0">
                  <c:v>Resultado</c:v>
                </c:pt>
              </c:strCache>
            </c:strRef>
          </c:tx>
          <c:cat>
            <c:strRef>
              <c:f>'PI2.7'!$P$27:$P$38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'PI2.7'!$Q$27:$Q$38</c:f>
              <c:numCache>
                <c:formatCode>0.00%</c:formatCode>
                <c:ptCount val="12"/>
                <c:pt idx="11">
                  <c:v>0.18</c:v>
                </c:pt>
              </c:numCache>
            </c:numRef>
          </c:val>
          <c:smooth val="0"/>
          <c:extLst/>
        </c:ser>
        <c:ser>
          <c:idx val="1"/>
          <c:order val="1"/>
          <c:tx>
            <c:strRef>
              <c:f>PI2.4!$R$41</c:f>
              <c:strCache>
                <c:ptCount val="1"/>
                <c:pt idx="0">
                  <c:v>Meta</c:v>
                </c:pt>
              </c:strCache>
              <c:extLst xmlns:c15="http://schemas.microsoft.com/office/drawing/2012/chart"/>
            </c:strRef>
          </c:tx>
          <c:cat>
            <c:strRef>
              <c:f>'PI2.7'!$P$27:$P$38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'PI2.7'!$R$27:$R$38</c:f>
              <c:numCache>
                <c:formatCode>0.00%</c:formatCode>
                <c:ptCount val="12"/>
                <c:pt idx="11">
                  <c:v>6.0000000000000001E-3</c:v>
                </c:pt>
              </c:numCache>
            </c:numRef>
          </c:val>
          <c:smooth val="0"/>
          <c:extLst/>
        </c:ser>
        <c:dLbls>
          <c:showLegendKey val="0"/>
          <c:showVal val="0"/>
          <c:showCatName val="0"/>
          <c:showSerName val="0"/>
          <c:showPercent val="0"/>
          <c:showBubbleSize val="0"/>
        </c:dLbls>
        <c:marker val="1"/>
        <c:smooth val="0"/>
        <c:axId val="118222208"/>
        <c:axId val="118641792"/>
      </c:lineChart>
      <c:catAx>
        <c:axId val="118222208"/>
        <c:scaling>
          <c:orientation val="minMax"/>
        </c:scaling>
        <c:delete val="0"/>
        <c:axPos val="b"/>
        <c:numFmt formatCode="General" sourceLinked="0"/>
        <c:majorTickMark val="none"/>
        <c:minorTickMark val="none"/>
        <c:tickLblPos val="nextTo"/>
        <c:crossAx val="118641792"/>
        <c:crosses val="autoZero"/>
        <c:auto val="1"/>
        <c:lblAlgn val="ctr"/>
        <c:lblOffset val="100"/>
        <c:noMultiLvlLbl val="0"/>
      </c:catAx>
      <c:valAx>
        <c:axId val="118641792"/>
        <c:scaling>
          <c:orientation val="minMax"/>
        </c:scaling>
        <c:delete val="0"/>
        <c:axPos val="l"/>
        <c:majorGridlines/>
        <c:numFmt formatCode="0.00%" sourceLinked="1"/>
        <c:majorTickMark val="none"/>
        <c:minorTickMark val="none"/>
        <c:tickLblPos val="nextTo"/>
        <c:crossAx val="1182222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'PI2.8'!$Q$30</c:f>
              <c:strCache>
                <c:ptCount val="1"/>
                <c:pt idx="0">
                  <c:v>Resultado</c:v>
                </c:pt>
              </c:strCache>
            </c:strRef>
          </c:tx>
          <c:cat>
            <c:strRef>
              <c:f>'PI2.8'!$P$31:$P$42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'PI2.8'!$Q$31:$Q$42</c:f>
              <c:numCache>
                <c:formatCode>0.00%</c:formatCode>
                <c:ptCount val="12"/>
                <c:pt idx="11">
                  <c:v>0</c:v>
                </c:pt>
              </c:numCache>
            </c:numRef>
          </c:val>
          <c:smooth val="0"/>
          <c:extLst/>
        </c:ser>
        <c:ser>
          <c:idx val="1"/>
          <c:order val="1"/>
          <c:tx>
            <c:strRef>
              <c:f>PI2.5!$R$41</c:f>
              <c:strCache>
                <c:ptCount val="1"/>
                <c:pt idx="0">
                  <c:v>Meta</c:v>
                </c:pt>
              </c:strCache>
              <c:extLst xmlns:c15="http://schemas.microsoft.com/office/drawing/2012/chart"/>
            </c:strRef>
          </c:tx>
          <c:cat>
            <c:strRef>
              <c:f>'PI2.8'!$P$31:$P$42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'PI2.8'!$R$31:$R$42</c:f>
              <c:numCache>
                <c:formatCode>0.00%</c:formatCode>
                <c:ptCount val="12"/>
                <c:pt idx="11">
                  <c:v>0.8</c:v>
                </c:pt>
              </c:numCache>
            </c:numRef>
          </c:val>
          <c:smooth val="0"/>
          <c:extLst/>
        </c:ser>
        <c:dLbls>
          <c:showLegendKey val="0"/>
          <c:showVal val="0"/>
          <c:showCatName val="0"/>
          <c:showSerName val="0"/>
          <c:showPercent val="0"/>
          <c:showBubbleSize val="0"/>
        </c:dLbls>
        <c:marker val="1"/>
        <c:smooth val="0"/>
        <c:axId val="118748288"/>
        <c:axId val="118749824"/>
      </c:lineChart>
      <c:catAx>
        <c:axId val="118748288"/>
        <c:scaling>
          <c:orientation val="minMax"/>
        </c:scaling>
        <c:delete val="0"/>
        <c:axPos val="b"/>
        <c:numFmt formatCode="General" sourceLinked="0"/>
        <c:majorTickMark val="none"/>
        <c:minorTickMark val="none"/>
        <c:tickLblPos val="nextTo"/>
        <c:crossAx val="118749824"/>
        <c:crosses val="autoZero"/>
        <c:auto val="1"/>
        <c:lblAlgn val="ctr"/>
        <c:lblOffset val="100"/>
        <c:noMultiLvlLbl val="0"/>
      </c:catAx>
      <c:valAx>
        <c:axId val="118749824"/>
        <c:scaling>
          <c:orientation val="minMax"/>
        </c:scaling>
        <c:delete val="0"/>
        <c:axPos val="l"/>
        <c:majorGridlines/>
        <c:numFmt formatCode="0.00%" sourceLinked="1"/>
        <c:majorTickMark val="none"/>
        <c:minorTickMark val="none"/>
        <c:tickLblPos val="nextTo"/>
        <c:crossAx val="1187482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'PI2.9'!$Q$44</c:f>
              <c:strCache>
                <c:ptCount val="1"/>
                <c:pt idx="0">
                  <c:v>Resultado</c:v>
                </c:pt>
              </c:strCache>
            </c:strRef>
          </c:tx>
          <c:cat>
            <c:strRef>
              <c:f>'PI2.9'!$P$45:$P$56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'PI2.9'!$Q$45:$Q$56</c:f>
              <c:numCache>
                <c:formatCode>0.00%</c:formatCode>
                <c:ptCount val="12"/>
                <c:pt idx="11">
                  <c:v>0.12</c:v>
                </c:pt>
              </c:numCache>
            </c:numRef>
          </c:val>
          <c:smooth val="0"/>
          <c:extLst/>
        </c:ser>
        <c:ser>
          <c:idx val="1"/>
          <c:order val="1"/>
          <c:tx>
            <c:strRef>
              <c:f>PI2.6!$R$41</c:f>
              <c:strCache>
                <c:ptCount val="1"/>
                <c:pt idx="0">
                  <c:v>Meta</c:v>
                </c:pt>
              </c:strCache>
              <c:extLst xmlns:c15="http://schemas.microsoft.com/office/drawing/2012/chart"/>
            </c:strRef>
          </c:tx>
          <c:cat>
            <c:strRef>
              <c:f>'PI2.9'!$P$45:$P$56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'PI2.9'!$R$45:$R$56</c:f>
              <c:numCache>
                <c:formatCode>0.00%</c:formatCode>
                <c:ptCount val="12"/>
                <c:pt idx="11">
                  <c:v>0.1</c:v>
                </c:pt>
              </c:numCache>
            </c:numRef>
          </c:val>
          <c:smooth val="0"/>
          <c:extLst/>
        </c:ser>
        <c:dLbls>
          <c:showLegendKey val="0"/>
          <c:showVal val="0"/>
          <c:showCatName val="0"/>
          <c:showSerName val="0"/>
          <c:showPercent val="0"/>
          <c:showBubbleSize val="0"/>
        </c:dLbls>
        <c:marker val="1"/>
        <c:smooth val="0"/>
        <c:axId val="118475392"/>
        <c:axId val="118477184"/>
      </c:lineChart>
      <c:catAx>
        <c:axId val="118475392"/>
        <c:scaling>
          <c:orientation val="minMax"/>
        </c:scaling>
        <c:delete val="0"/>
        <c:axPos val="b"/>
        <c:numFmt formatCode="General" sourceLinked="0"/>
        <c:majorTickMark val="none"/>
        <c:minorTickMark val="none"/>
        <c:tickLblPos val="nextTo"/>
        <c:crossAx val="118477184"/>
        <c:crosses val="autoZero"/>
        <c:auto val="1"/>
        <c:lblAlgn val="ctr"/>
        <c:lblOffset val="100"/>
        <c:noMultiLvlLbl val="0"/>
      </c:catAx>
      <c:valAx>
        <c:axId val="118477184"/>
        <c:scaling>
          <c:orientation val="minMax"/>
        </c:scaling>
        <c:delete val="0"/>
        <c:axPos val="l"/>
        <c:majorGridlines/>
        <c:numFmt formatCode="0.00%" sourceLinked="1"/>
        <c:majorTickMark val="none"/>
        <c:minorTickMark val="none"/>
        <c:tickLblPos val="nextTo"/>
        <c:crossAx val="11847539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'PI2.10'!$Q$27</c:f>
              <c:strCache>
                <c:ptCount val="1"/>
                <c:pt idx="0">
                  <c:v>Resultado</c:v>
                </c:pt>
              </c:strCache>
            </c:strRef>
          </c:tx>
          <c:cat>
            <c:strRef>
              <c:f>'PI2.10'!$P$28:$P$39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'PI2.10'!$Q$28:$Q$39</c:f>
              <c:numCache>
                <c:formatCode>0.00%</c:formatCode>
                <c:ptCount val="12"/>
                <c:pt idx="11">
                  <c:v>1</c:v>
                </c:pt>
              </c:numCache>
            </c:numRef>
          </c:val>
          <c:smooth val="0"/>
          <c:extLst/>
        </c:ser>
        <c:ser>
          <c:idx val="1"/>
          <c:order val="1"/>
          <c:tx>
            <c:strRef>
              <c:f>PI2.7!$R$41</c:f>
              <c:strCache>
                <c:ptCount val="1"/>
                <c:pt idx="0">
                  <c:v>Meta</c:v>
                </c:pt>
              </c:strCache>
              <c:extLst xmlns:c15="http://schemas.microsoft.com/office/drawing/2012/chart"/>
            </c:strRef>
          </c:tx>
          <c:cat>
            <c:strRef>
              <c:f>'PI2.10'!$P$28:$P$39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'PI2.10'!$R$28:$R$39</c:f>
              <c:numCache>
                <c:formatCode>0.00%</c:formatCode>
                <c:ptCount val="12"/>
                <c:pt idx="11">
                  <c:v>1</c:v>
                </c:pt>
              </c:numCache>
            </c:numRef>
          </c:val>
          <c:smooth val="0"/>
          <c:extLst/>
        </c:ser>
        <c:dLbls>
          <c:showLegendKey val="0"/>
          <c:showVal val="0"/>
          <c:showCatName val="0"/>
          <c:showSerName val="0"/>
          <c:showPercent val="0"/>
          <c:showBubbleSize val="0"/>
        </c:dLbls>
        <c:marker val="1"/>
        <c:smooth val="0"/>
        <c:axId val="120074624"/>
        <c:axId val="120076160"/>
      </c:lineChart>
      <c:catAx>
        <c:axId val="120074624"/>
        <c:scaling>
          <c:orientation val="minMax"/>
        </c:scaling>
        <c:delete val="0"/>
        <c:axPos val="b"/>
        <c:numFmt formatCode="General" sourceLinked="0"/>
        <c:majorTickMark val="none"/>
        <c:minorTickMark val="none"/>
        <c:tickLblPos val="nextTo"/>
        <c:crossAx val="120076160"/>
        <c:crosses val="autoZero"/>
        <c:auto val="1"/>
        <c:lblAlgn val="ctr"/>
        <c:lblOffset val="100"/>
        <c:noMultiLvlLbl val="0"/>
      </c:catAx>
      <c:valAx>
        <c:axId val="120076160"/>
        <c:scaling>
          <c:orientation val="minMax"/>
        </c:scaling>
        <c:delete val="0"/>
        <c:axPos val="l"/>
        <c:majorGridlines/>
        <c:numFmt formatCode="0.00%" sourceLinked="1"/>
        <c:majorTickMark val="none"/>
        <c:minorTickMark val="none"/>
        <c:tickLblPos val="nextTo"/>
        <c:crossAx val="12007462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'G3.1'!$Q$26</c:f>
              <c:strCache>
                <c:ptCount val="1"/>
                <c:pt idx="0">
                  <c:v>Resultado</c:v>
                </c:pt>
              </c:strCache>
            </c:strRef>
          </c:tx>
          <c:cat>
            <c:strRef>
              <c:f>'G3.1'!$P$27:$P$38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'G3.1'!$Q$27:$Q$38</c:f>
              <c:numCache>
                <c:formatCode>0.00</c:formatCode>
                <c:ptCount val="12"/>
                <c:pt idx="0">
                  <c:v>95</c:v>
                </c:pt>
                <c:pt idx="1">
                  <c:v>95</c:v>
                </c:pt>
                <c:pt idx="2">
                  <c:v>95</c:v>
                </c:pt>
                <c:pt idx="3">
                  <c:v>95</c:v>
                </c:pt>
                <c:pt idx="4">
                  <c:v>95</c:v>
                </c:pt>
                <c:pt idx="5">
                  <c:v>95</c:v>
                </c:pt>
                <c:pt idx="6">
                  <c:v>95</c:v>
                </c:pt>
                <c:pt idx="7">
                  <c:v>95</c:v>
                </c:pt>
                <c:pt idx="8">
                  <c:v>95</c:v>
                </c:pt>
                <c:pt idx="9">
                  <c:v>95</c:v>
                </c:pt>
                <c:pt idx="10">
                  <c:v>95</c:v>
                </c:pt>
                <c:pt idx="11">
                  <c:v>0</c:v>
                </c:pt>
              </c:numCache>
            </c:numRef>
          </c:val>
          <c:smooth val="0"/>
        </c:ser>
        <c:ser>
          <c:idx val="1"/>
          <c:order val="1"/>
          <c:tx>
            <c:strRef>
              <c:f>'G3.1'!$R$26</c:f>
              <c:strCache>
                <c:ptCount val="1"/>
                <c:pt idx="0">
                  <c:v>Meta</c:v>
                </c:pt>
              </c:strCache>
            </c:strRef>
          </c:tx>
          <c:cat>
            <c:strRef>
              <c:f>'G3.1'!$P$27:$P$38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'G3.1'!$R$27:$R$38</c:f>
              <c:numCache>
                <c:formatCode>0.00</c:formatCode>
                <c:ptCount val="12"/>
                <c:pt idx="0">
                  <c:v>95</c:v>
                </c:pt>
                <c:pt idx="1">
                  <c:v>95</c:v>
                </c:pt>
                <c:pt idx="2">
                  <c:v>95</c:v>
                </c:pt>
                <c:pt idx="3">
                  <c:v>95</c:v>
                </c:pt>
                <c:pt idx="4">
                  <c:v>95</c:v>
                </c:pt>
                <c:pt idx="5">
                  <c:v>95</c:v>
                </c:pt>
                <c:pt idx="6">
                  <c:v>95</c:v>
                </c:pt>
                <c:pt idx="7">
                  <c:v>95</c:v>
                </c:pt>
                <c:pt idx="8">
                  <c:v>95</c:v>
                </c:pt>
                <c:pt idx="9">
                  <c:v>95</c:v>
                </c:pt>
                <c:pt idx="10">
                  <c:v>95</c:v>
                </c:pt>
                <c:pt idx="11">
                  <c:v>0.95</c:v>
                </c:pt>
              </c:numCache>
            </c:numRef>
          </c:val>
          <c:smooth val="0"/>
        </c:ser>
        <c:dLbls>
          <c:showLegendKey val="0"/>
          <c:showVal val="0"/>
          <c:showCatName val="0"/>
          <c:showSerName val="0"/>
          <c:showPercent val="0"/>
          <c:showBubbleSize val="0"/>
        </c:dLbls>
        <c:marker val="1"/>
        <c:smooth val="0"/>
        <c:axId val="120125312"/>
        <c:axId val="120126848"/>
      </c:lineChart>
      <c:catAx>
        <c:axId val="120125312"/>
        <c:scaling>
          <c:orientation val="minMax"/>
        </c:scaling>
        <c:delete val="0"/>
        <c:axPos val="b"/>
        <c:numFmt formatCode="General" sourceLinked="0"/>
        <c:majorTickMark val="none"/>
        <c:minorTickMark val="none"/>
        <c:tickLblPos val="nextTo"/>
        <c:crossAx val="120126848"/>
        <c:crosses val="autoZero"/>
        <c:auto val="1"/>
        <c:lblAlgn val="ctr"/>
        <c:lblOffset val="100"/>
        <c:noMultiLvlLbl val="0"/>
      </c:catAx>
      <c:valAx>
        <c:axId val="120126848"/>
        <c:scaling>
          <c:orientation val="minMax"/>
        </c:scaling>
        <c:delete val="0"/>
        <c:axPos val="l"/>
        <c:majorGridlines/>
        <c:numFmt formatCode="0.00" sourceLinked="1"/>
        <c:majorTickMark val="none"/>
        <c:minorTickMark val="none"/>
        <c:tickLblPos val="nextTo"/>
        <c:crossAx val="12012531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'G3.2'!$Q$51</c:f>
              <c:strCache>
                <c:ptCount val="1"/>
                <c:pt idx="0">
                  <c:v>Resultado</c:v>
                </c:pt>
              </c:strCache>
            </c:strRef>
          </c:tx>
          <c:cat>
            <c:strRef>
              <c:f>'G3.2'!$P$52:$P$63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'G3.2'!$Q$52:$Q$63</c:f>
              <c:numCache>
                <c:formatCode>0.00%</c:formatCode>
                <c:ptCount val="12"/>
                <c:pt idx="11">
                  <c:v>0.56000000000000005</c:v>
                </c:pt>
              </c:numCache>
            </c:numRef>
          </c:val>
          <c:smooth val="0"/>
        </c:ser>
        <c:ser>
          <c:idx val="1"/>
          <c:order val="1"/>
          <c:tx>
            <c:strRef>
              <c:f>'G3.2'!$R$51</c:f>
              <c:strCache>
                <c:ptCount val="1"/>
                <c:pt idx="0">
                  <c:v>Meta</c:v>
                </c:pt>
              </c:strCache>
            </c:strRef>
          </c:tx>
          <c:cat>
            <c:strRef>
              <c:f>'G3.2'!$P$52:$P$63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'G3.2'!$R$52:$R$63</c:f>
              <c:numCache>
                <c:formatCode>0.00%</c:formatCode>
                <c:ptCount val="12"/>
                <c:pt idx="11">
                  <c:v>0.6</c:v>
                </c:pt>
              </c:numCache>
            </c:numRef>
          </c:val>
          <c:smooth val="0"/>
        </c:ser>
        <c:dLbls>
          <c:showLegendKey val="0"/>
          <c:showVal val="0"/>
          <c:showCatName val="0"/>
          <c:showSerName val="0"/>
          <c:showPercent val="0"/>
          <c:showBubbleSize val="0"/>
        </c:dLbls>
        <c:marker val="1"/>
        <c:smooth val="0"/>
        <c:axId val="119696768"/>
        <c:axId val="119702656"/>
      </c:lineChart>
      <c:catAx>
        <c:axId val="119696768"/>
        <c:scaling>
          <c:orientation val="minMax"/>
        </c:scaling>
        <c:delete val="0"/>
        <c:axPos val="b"/>
        <c:numFmt formatCode="General" sourceLinked="0"/>
        <c:majorTickMark val="none"/>
        <c:minorTickMark val="none"/>
        <c:tickLblPos val="nextTo"/>
        <c:crossAx val="119702656"/>
        <c:crosses val="autoZero"/>
        <c:auto val="1"/>
        <c:lblAlgn val="ctr"/>
        <c:lblOffset val="100"/>
        <c:noMultiLvlLbl val="0"/>
      </c:catAx>
      <c:valAx>
        <c:axId val="119702656"/>
        <c:scaling>
          <c:orientation val="minMax"/>
        </c:scaling>
        <c:delete val="0"/>
        <c:axPos val="l"/>
        <c:majorGridlines/>
        <c:numFmt formatCode="0.00%" sourceLinked="1"/>
        <c:majorTickMark val="none"/>
        <c:minorTickMark val="none"/>
        <c:tickLblPos val="nextTo"/>
        <c:crossAx val="11969676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'F4.1'!$Q$36</c:f>
              <c:strCache>
                <c:ptCount val="1"/>
                <c:pt idx="0">
                  <c:v>Resultado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'F4.1'!$P$37:$P$48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'F4.1'!$Q$37:$Q$48</c:f>
              <c:numCache>
                <c:formatCode>#,##0.00</c:formatCode>
                <c:ptCount val="12"/>
                <c:pt idx="0">
                  <c:v>0</c:v>
                </c:pt>
                <c:pt idx="1">
                  <c:v>0</c:v>
                </c:pt>
                <c:pt idx="2">
                  <c:v>0</c:v>
                </c:pt>
                <c:pt idx="3">
                  <c:v>0</c:v>
                </c:pt>
                <c:pt idx="4">
                  <c:v>0</c:v>
                </c:pt>
                <c:pt idx="5">
                  <c:v>0</c:v>
                </c:pt>
                <c:pt idx="6">
                  <c:v>0</c:v>
                </c:pt>
                <c:pt idx="7">
                  <c:v>0</c:v>
                </c:pt>
                <c:pt idx="8">
                  <c:v>0</c:v>
                </c:pt>
                <c:pt idx="9">
                  <c:v>0</c:v>
                </c:pt>
                <c:pt idx="10">
                  <c:v>0</c:v>
                </c:pt>
                <c:pt idx="11">
                  <c:v>106700000</c:v>
                </c:pt>
              </c:numCache>
            </c:numRef>
          </c:val>
          <c:smooth val="0"/>
        </c:ser>
        <c:ser>
          <c:idx val="1"/>
          <c:order val="1"/>
          <c:tx>
            <c:strRef>
              <c:f>'F4.1'!$R$36</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'F4.1'!$P$37:$P$48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'F4.1'!$R$37:$R$48</c:f>
              <c:numCache>
                <c:formatCode>#,##0.00</c:formatCode>
                <c:ptCount val="12"/>
                <c:pt idx="0">
                  <c:v>0</c:v>
                </c:pt>
                <c:pt idx="1">
                  <c:v>0</c:v>
                </c:pt>
                <c:pt idx="2">
                  <c:v>0</c:v>
                </c:pt>
                <c:pt idx="3">
                  <c:v>0</c:v>
                </c:pt>
                <c:pt idx="4">
                  <c:v>0</c:v>
                </c:pt>
                <c:pt idx="5">
                  <c:v>0</c:v>
                </c:pt>
                <c:pt idx="6">
                  <c:v>0</c:v>
                </c:pt>
                <c:pt idx="7">
                  <c:v>0</c:v>
                </c:pt>
                <c:pt idx="8">
                  <c:v>0</c:v>
                </c:pt>
                <c:pt idx="9">
                  <c:v>0</c:v>
                </c:pt>
                <c:pt idx="10">
                  <c:v>0</c:v>
                </c:pt>
                <c:pt idx="11">
                  <c:v>103140000</c:v>
                </c:pt>
              </c:numCache>
            </c:numRef>
          </c:val>
          <c:smooth val="0"/>
        </c:ser>
        <c:dLbls>
          <c:showLegendKey val="0"/>
          <c:showVal val="0"/>
          <c:showCatName val="0"/>
          <c:showSerName val="0"/>
          <c:showPercent val="0"/>
          <c:showBubbleSize val="0"/>
        </c:dLbls>
        <c:marker val="1"/>
        <c:smooth val="0"/>
        <c:axId val="120500992"/>
        <c:axId val="120502912"/>
      </c:lineChart>
      <c:catAx>
        <c:axId val="12050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0502912"/>
        <c:crosses val="autoZero"/>
        <c:auto val="1"/>
        <c:lblAlgn val="ctr"/>
        <c:lblOffset val="100"/>
        <c:noMultiLvlLbl val="0"/>
      </c:catAx>
      <c:valAx>
        <c:axId val="120502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0500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'F4.2'!$Q$34</c:f>
              <c:strCache>
                <c:ptCount val="1"/>
                <c:pt idx="0">
                  <c:v>Resultado</c:v>
                </c:pt>
              </c:strCache>
            </c:strRef>
          </c:tx>
          <c:cat>
            <c:strRef>
              <c:f>'F4.2'!$P$35:$P$46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'F4.2'!$Q$35:$Q$46</c:f>
              <c:numCache>
                <c:formatCode>0.00%</c:formatCode>
                <c:ptCount val="12"/>
                <c:pt idx="11">
                  <c:v>0.92</c:v>
                </c:pt>
              </c:numCache>
            </c:numRef>
          </c:val>
          <c:smooth val="0"/>
        </c:ser>
        <c:ser>
          <c:idx val="1"/>
          <c:order val="1"/>
          <c:tx>
            <c:strRef>
              <c:f>F4.2!$R$41</c:f>
              <c:strCache>
                <c:ptCount val="1"/>
                <c:pt idx="0">
                  <c:v>Meta</c:v>
                </c:pt>
              </c:strCache>
            </c:strRef>
          </c:tx>
          <c:cat>
            <c:strRef>
              <c:f>'F4.2'!$P$35:$P$46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'F4.2'!$R$35:$R$46</c:f>
              <c:numCache>
                <c:formatCode>0.00%</c:formatCode>
                <c:ptCount val="12"/>
                <c:pt idx="11">
                  <c:v>1</c:v>
                </c:pt>
              </c:numCache>
            </c:numRef>
          </c:val>
          <c:smooth val="0"/>
        </c:ser>
        <c:dLbls>
          <c:showLegendKey val="0"/>
          <c:showVal val="0"/>
          <c:showCatName val="0"/>
          <c:showSerName val="0"/>
          <c:showPercent val="0"/>
          <c:showBubbleSize val="0"/>
        </c:dLbls>
        <c:marker val="1"/>
        <c:smooth val="0"/>
        <c:axId val="121014912"/>
        <c:axId val="120721792"/>
      </c:lineChart>
      <c:catAx>
        <c:axId val="121014912"/>
        <c:scaling>
          <c:orientation val="minMax"/>
        </c:scaling>
        <c:delete val="0"/>
        <c:axPos val="b"/>
        <c:numFmt formatCode="General" sourceLinked="0"/>
        <c:majorTickMark val="none"/>
        <c:minorTickMark val="none"/>
        <c:tickLblPos val="nextTo"/>
        <c:crossAx val="120721792"/>
        <c:crosses val="autoZero"/>
        <c:auto val="1"/>
        <c:lblAlgn val="ctr"/>
        <c:lblOffset val="100"/>
        <c:noMultiLvlLbl val="0"/>
      </c:catAx>
      <c:valAx>
        <c:axId val="120721792"/>
        <c:scaling>
          <c:orientation val="minMax"/>
        </c:scaling>
        <c:delete val="0"/>
        <c:axPos val="l"/>
        <c:majorGridlines/>
        <c:numFmt formatCode="0.00%" sourceLinked="1"/>
        <c:majorTickMark val="none"/>
        <c:minorTickMark val="none"/>
        <c:tickLblPos val="nextTo"/>
        <c:crossAx val="12101491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'F4.3'!$P$31</c:f>
              <c:strCache>
                <c:ptCount val="1"/>
                <c:pt idx="0">
                  <c:v>Resultado</c:v>
                </c:pt>
              </c:strCache>
            </c:strRef>
          </c:tx>
          <c:cat>
            <c:strRef>
              <c:f>'F4.3'!$O$32:$O$43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'F4.3'!$P$32:$P$43</c:f>
              <c:numCache>
                <c:formatCode>0.00%</c:formatCode>
                <c:ptCount val="12"/>
                <c:pt idx="11">
                  <c:v>0.98</c:v>
                </c:pt>
              </c:numCache>
            </c:numRef>
          </c:val>
          <c:smooth val="0"/>
        </c:ser>
        <c:ser>
          <c:idx val="1"/>
          <c:order val="1"/>
          <c:tx>
            <c:strRef>
              <c:f>F4.3!$R$41</c:f>
              <c:strCache>
                <c:ptCount val="1"/>
                <c:pt idx="0">
                  <c:v>Meta</c:v>
                </c:pt>
              </c:strCache>
            </c:strRef>
          </c:tx>
          <c:cat>
            <c:strRef>
              <c:f>'F4.3'!$O$32:$O$43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'F4.3'!$Q$32:$Q$43</c:f>
              <c:numCache>
                <c:formatCode>0.00%</c:formatCode>
                <c:ptCount val="12"/>
                <c:pt idx="11">
                  <c:v>1</c:v>
                </c:pt>
              </c:numCache>
            </c:numRef>
          </c:val>
          <c:smooth val="0"/>
        </c:ser>
        <c:dLbls>
          <c:showLegendKey val="0"/>
          <c:showVal val="0"/>
          <c:showCatName val="0"/>
          <c:showSerName val="0"/>
          <c:showPercent val="0"/>
          <c:showBubbleSize val="0"/>
        </c:dLbls>
        <c:marker val="1"/>
        <c:smooth val="0"/>
        <c:axId val="120766848"/>
        <c:axId val="120768384"/>
      </c:lineChart>
      <c:catAx>
        <c:axId val="120766848"/>
        <c:scaling>
          <c:orientation val="minMax"/>
        </c:scaling>
        <c:delete val="0"/>
        <c:axPos val="b"/>
        <c:numFmt formatCode="General" sourceLinked="0"/>
        <c:majorTickMark val="none"/>
        <c:minorTickMark val="none"/>
        <c:tickLblPos val="nextTo"/>
        <c:crossAx val="120768384"/>
        <c:crosses val="autoZero"/>
        <c:auto val="1"/>
        <c:lblAlgn val="ctr"/>
        <c:lblOffset val="100"/>
        <c:noMultiLvlLbl val="0"/>
      </c:catAx>
      <c:valAx>
        <c:axId val="120768384"/>
        <c:scaling>
          <c:orientation val="minMax"/>
        </c:scaling>
        <c:delete val="0"/>
        <c:axPos val="l"/>
        <c:majorGridlines/>
        <c:numFmt formatCode="0.00%" sourceLinked="1"/>
        <c:majorTickMark val="none"/>
        <c:minorTickMark val="none"/>
        <c:tickLblPos val="nextTo"/>
        <c:crossAx val="12076684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'CO1.2'!#REF!</c:f>
              <c:strCache>
                <c:ptCount val="1"/>
                <c:pt idx="0">
                  <c:v>#REF!</c:v>
                </c:pt>
              </c:strCache>
            </c:strRef>
          </c:tx>
          <c:cat>
            <c:strRef>
              <c:f>'CO1.2'!$P$23:$P$29</c:f>
              <c:strCache>
                <c:ptCount val="7"/>
                <c:pt idx="0">
                  <c:v>Junio</c:v>
                </c:pt>
                <c:pt idx="1">
                  <c:v>Julio</c:v>
                </c:pt>
                <c:pt idx="2">
                  <c:v>Agosto</c:v>
                </c:pt>
                <c:pt idx="3">
                  <c:v>Septiembre</c:v>
                </c:pt>
                <c:pt idx="4">
                  <c:v>Octubre</c:v>
                </c:pt>
                <c:pt idx="5">
                  <c:v>Noviembre</c:v>
                </c:pt>
                <c:pt idx="6">
                  <c:v>Diciembre</c:v>
                </c:pt>
              </c:strCache>
            </c:strRef>
          </c:cat>
          <c:val>
            <c:numRef>
              <c:f>'CO1.2'!$Q$23:$Q$29</c:f>
              <c:numCache>
                <c:formatCode>0.00%</c:formatCode>
                <c:ptCount val="7"/>
                <c:pt idx="0">
                  <c:v>0.7</c:v>
                </c:pt>
                <c:pt idx="1">
                  <c:v>0.7</c:v>
                </c:pt>
                <c:pt idx="2">
                  <c:v>0.7</c:v>
                </c:pt>
                <c:pt idx="3">
                  <c:v>0.7</c:v>
                </c:pt>
                <c:pt idx="4">
                  <c:v>0.7</c:v>
                </c:pt>
                <c:pt idx="5">
                  <c:v>0.7</c:v>
                </c:pt>
                <c:pt idx="6">
                  <c:v>0.77</c:v>
                </c:pt>
              </c:numCache>
            </c:numRef>
          </c:val>
          <c:smooth val="0"/>
          <c:extLst/>
        </c:ser>
        <c:ser>
          <c:idx val="1"/>
          <c:order val="1"/>
          <c:tx>
            <c:strRef>
              <c:f>PI2.9!$R$41</c:f>
              <c:strCache>
                <c:ptCount val="1"/>
                <c:pt idx="0">
                  <c:v>Meta</c:v>
                </c:pt>
              </c:strCache>
              <c:extLst xmlns:c15="http://schemas.microsoft.com/office/drawing/2012/chart"/>
            </c:strRef>
          </c:tx>
          <c:cat>
            <c:strRef>
              <c:f>'CO1.2'!$P$23:$P$29</c:f>
              <c:strCache>
                <c:ptCount val="7"/>
                <c:pt idx="0">
                  <c:v>Junio</c:v>
                </c:pt>
                <c:pt idx="1">
                  <c:v>Julio</c:v>
                </c:pt>
                <c:pt idx="2">
                  <c:v>Agosto</c:v>
                </c:pt>
                <c:pt idx="3">
                  <c:v>Septiembre</c:v>
                </c:pt>
                <c:pt idx="4">
                  <c:v>Octubre</c:v>
                </c:pt>
                <c:pt idx="5">
                  <c:v>Noviembre</c:v>
                </c:pt>
                <c:pt idx="6">
                  <c:v>Diciembre</c:v>
                </c:pt>
              </c:strCache>
            </c:strRef>
          </c:cat>
          <c:val>
            <c:numRef>
              <c:f>'CO1.2'!$R$23:$R$29</c:f>
              <c:numCache>
                <c:formatCode>0.00%</c:formatCode>
                <c:ptCount val="7"/>
                <c:pt idx="0">
                  <c:v>0.7</c:v>
                </c:pt>
                <c:pt idx="1">
                  <c:v>0.7</c:v>
                </c:pt>
                <c:pt idx="2">
                  <c:v>0.7</c:v>
                </c:pt>
                <c:pt idx="3">
                  <c:v>0.7</c:v>
                </c:pt>
                <c:pt idx="4">
                  <c:v>0.7</c:v>
                </c:pt>
                <c:pt idx="5">
                  <c:v>0.7</c:v>
                </c:pt>
                <c:pt idx="6">
                  <c:v>0.75</c:v>
                </c:pt>
              </c:numCache>
            </c:numRef>
          </c:val>
          <c:smooth val="0"/>
          <c:extLst/>
        </c:ser>
        <c:dLbls>
          <c:showLegendKey val="0"/>
          <c:showVal val="0"/>
          <c:showCatName val="0"/>
          <c:showSerName val="0"/>
          <c:showPercent val="0"/>
          <c:showBubbleSize val="0"/>
        </c:dLbls>
        <c:marker val="1"/>
        <c:smooth val="0"/>
        <c:axId val="94526080"/>
        <c:axId val="94536064"/>
      </c:lineChart>
      <c:catAx>
        <c:axId val="94526080"/>
        <c:scaling>
          <c:orientation val="minMax"/>
        </c:scaling>
        <c:delete val="0"/>
        <c:axPos val="b"/>
        <c:numFmt formatCode="General" sourceLinked="0"/>
        <c:majorTickMark val="none"/>
        <c:minorTickMark val="none"/>
        <c:tickLblPos val="nextTo"/>
        <c:crossAx val="94536064"/>
        <c:crosses val="autoZero"/>
        <c:auto val="1"/>
        <c:lblAlgn val="ctr"/>
        <c:lblOffset val="100"/>
        <c:noMultiLvlLbl val="0"/>
      </c:catAx>
      <c:valAx>
        <c:axId val="94536064"/>
        <c:scaling>
          <c:orientation val="minMax"/>
        </c:scaling>
        <c:delete val="0"/>
        <c:axPos val="l"/>
        <c:majorGridlines/>
        <c:numFmt formatCode="0.00%" sourceLinked="1"/>
        <c:majorTickMark val="none"/>
        <c:minorTickMark val="none"/>
        <c:tickLblPos val="nextTo"/>
        <c:crossAx val="9452608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'CO1.3'!$Q$33</c:f>
              <c:strCache>
                <c:ptCount val="1"/>
                <c:pt idx="0">
                  <c:v>Resultado</c:v>
                </c:pt>
              </c:strCache>
            </c:strRef>
          </c:tx>
          <c:cat>
            <c:strRef>
              <c:f>'CO1.3'!$P$34:$P$45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'CO1.3'!$Q$34:$Q$45</c:f>
              <c:numCache>
                <c:formatCode>0.00%</c:formatCode>
                <c:ptCount val="12"/>
                <c:pt idx="0">
                  <c:v>0</c:v>
                </c:pt>
                <c:pt idx="1">
                  <c:v>0</c:v>
                </c:pt>
                <c:pt idx="2">
                  <c:v>0</c:v>
                </c:pt>
                <c:pt idx="3">
                  <c:v>0</c:v>
                </c:pt>
                <c:pt idx="4">
                  <c:v>0</c:v>
                </c:pt>
                <c:pt idx="5">
                  <c:v>0</c:v>
                </c:pt>
                <c:pt idx="6">
                  <c:v>0</c:v>
                </c:pt>
                <c:pt idx="7">
                  <c:v>0</c:v>
                </c:pt>
                <c:pt idx="8">
                  <c:v>0</c:v>
                </c:pt>
                <c:pt idx="9">
                  <c:v>0</c:v>
                </c:pt>
                <c:pt idx="10">
                  <c:v>0</c:v>
                </c:pt>
                <c:pt idx="11">
                  <c:v>0.33</c:v>
                </c:pt>
              </c:numCache>
            </c:numRef>
          </c:val>
          <c:smooth val="0"/>
          <c:extLst/>
        </c:ser>
        <c:ser>
          <c:idx val="1"/>
          <c:order val="1"/>
          <c:tx>
            <c:strRef>
              <c:f>PI2.10!$R$41</c:f>
              <c:strCache>
                <c:ptCount val="1"/>
                <c:pt idx="0">
                  <c:v>Meta</c:v>
                </c:pt>
              </c:strCache>
              <c:extLst xmlns:c15="http://schemas.microsoft.com/office/drawing/2012/chart"/>
            </c:strRef>
          </c:tx>
          <c:cat>
            <c:strRef>
              <c:f>'CO1.3'!$P$34:$P$45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'CO1.3'!$R$34:$R$45</c:f>
              <c:numCache>
                <c:formatCode>0.00%</c:formatCode>
                <c:ptCount val="12"/>
                <c:pt idx="0">
                  <c:v>0</c:v>
                </c:pt>
                <c:pt idx="1">
                  <c:v>0</c:v>
                </c:pt>
                <c:pt idx="2">
                  <c:v>0</c:v>
                </c:pt>
                <c:pt idx="3">
                  <c:v>0</c:v>
                </c:pt>
                <c:pt idx="4">
                  <c:v>0</c:v>
                </c:pt>
                <c:pt idx="5">
                  <c:v>0</c:v>
                </c:pt>
                <c:pt idx="6">
                  <c:v>0</c:v>
                </c:pt>
                <c:pt idx="7">
                  <c:v>0</c:v>
                </c:pt>
                <c:pt idx="8">
                  <c:v>0</c:v>
                </c:pt>
                <c:pt idx="9">
                  <c:v>0</c:v>
                </c:pt>
                <c:pt idx="10">
                  <c:v>0</c:v>
                </c:pt>
                <c:pt idx="11">
                  <c:v>0.2</c:v>
                </c:pt>
              </c:numCache>
            </c:numRef>
          </c:val>
          <c:smooth val="0"/>
          <c:extLst/>
        </c:ser>
        <c:dLbls>
          <c:showLegendKey val="0"/>
          <c:showVal val="0"/>
          <c:showCatName val="0"/>
          <c:showSerName val="0"/>
          <c:showPercent val="0"/>
          <c:showBubbleSize val="0"/>
        </c:dLbls>
        <c:marker val="1"/>
        <c:smooth val="0"/>
        <c:axId val="94613888"/>
        <c:axId val="94615424"/>
      </c:lineChart>
      <c:catAx>
        <c:axId val="94613888"/>
        <c:scaling>
          <c:orientation val="minMax"/>
        </c:scaling>
        <c:delete val="0"/>
        <c:axPos val="b"/>
        <c:numFmt formatCode="General" sourceLinked="0"/>
        <c:majorTickMark val="none"/>
        <c:minorTickMark val="none"/>
        <c:tickLblPos val="nextTo"/>
        <c:crossAx val="94615424"/>
        <c:crosses val="autoZero"/>
        <c:auto val="1"/>
        <c:lblAlgn val="ctr"/>
        <c:lblOffset val="100"/>
        <c:noMultiLvlLbl val="0"/>
      </c:catAx>
      <c:valAx>
        <c:axId val="94615424"/>
        <c:scaling>
          <c:orientation val="minMax"/>
        </c:scaling>
        <c:delete val="0"/>
        <c:axPos val="l"/>
        <c:majorGridlines/>
        <c:numFmt formatCode="0.00%" sourceLinked="1"/>
        <c:majorTickMark val="none"/>
        <c:minorTickMark val="none"/>
        <c:tickLblPos val="nextTo"/>
        <c:crossAx val="946138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'PI2.1'!$Q$26</c:f>
              <c:strCache>
                <c:ptCount val="1"/>
                <c:pt idx="0">
                  <c:v>Resultado</c:v>
                </c:pt>
              </c:strCache>
            </c:strRef>
          </c:tx>
          <c:cat>
            <c:strRef>
              <c:f>'PI2.1'!$P$27:$P$38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'PI2.1'!$Q$27:$Q$38</c:f>
              <c:numCache>
                <c:formatCode>0.00%</c:formatCode>
                <c:ptCount val="12"/>
                <c:pt idx="11">
                  <c:v>0.61</c:v>
                </c:pt>
              </c:numCache>
            </c:numRef>
          </c:val>
          <c:smooth val="0"/>
        </c:ser>
        <c:ser>
          <c:idx val="1"/>
          <c:order val="1"/>
          <c:tx>
            <c:strRef>
              <c:f>'PI2.1'!$R$26</c:f>
              <c:strCache>
                <c:ptCount val="1"/>
                <c:pt idx="0">
                  <c:v>Meta</c:v>
                </c:pt>
              </c:strCache>
            </c:strRef>
          </c:tx>
          <c:cat>
            <c:strRef>
              <c:f>'PI2.1'!$P$27:$P$38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'PI2.1'!$R$27:$R$38</c:f>
              <c:numCache>
                <c:formatCode>0.00%</c:formatCode>
                <c:ptCount val="12"/>
                <c:pt idx="11">
                  <c:v>0.8</c:v>
                </c:pt>
              </c:numCache>
            </c:numRef>
          </c:val>
          <c:smooth val="0"/>
        </c:ser>
        <c:dLbls>
          <c:showLegendKey val="0"/>
          <c:showVal val="0"/>
          <c:showCatName val="0"/>
          <c:showSerName val="0"/>
          <c:showPercent val="0"/>
          <c:showBubbleSize val="0"/>
        </c:dLbls>
        <c:marker val="1"/>
        <c:smooth val="0"/>
        <c:axId val="94664960"/>
        <c:axId val="94666752"/>
      </c:lineChart>
      <c:catAx>
        <c:axId val="94664960"/>
        <c:scaling>
          <c:orientation val="minMax"/>
        </c:scaling>
        <c:delete val="0"/>
        <c:axPos val="b"/>
        <c:numFmt formatCode="General" sourceLinked="0"/>
        <c:majorTickMark val="none"/>
        <c:minorTickMark val="none"/>
        <c:tickLblPos val="nextTo"/>
        <c:crossAx val="94666752"/>
        <c:crosses val="autoZero"/>
        <c:auto val="1"/>
        <c:lblAlgn val="ctr"/>
        <c:lblOffset val="100"/>
        <c:noMultiLvlLbl val="0"/>
      </c:catAx>
      <c:valAx>
        <c:axId val="94666752"/>
        <c:scaling>
          <c:orientation val="minMax"/>
        </c:scaling>
        <c:delete val="0"/>
        <c:axPos val="l"/>
        <c:majorGridlines/>
        <c:numFmt formatCode="0.00%" sourceLinked="1"/>
        <c:majorTickMark val="none"/>
        <c:minorTickMark val="none"/>
        <c:tickLblPos val="nextTo"/>
        <c:crossAx val="946649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'PI2.2'!$Q$35</c:f>
              <c:strCache>
                <c:ptCount val="1"/>
                <c:pt idx="0">
                  <c:v>Resultado</c:v>
                </c:pt>
              </c:strCache>
            </c:strRef>
          </c:tx>
          <c:cat>
            <c:strRef>
              <c:f>'PI2.2'!$P$36:$P$47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'PI2.2'!$Q$36:$Q$47</c:f>
              <c:numCache>
                <c:formatCode>0.00%</c:formatCode>
                <c:ptCount val="12"/>
                <c:pt idx="11">
                  <c:v>0.35</c:v>
                </c:pt>
              </c:numCache>
            </c:numRef>
          </c:val>
          <c:smooth val="0"/>
        </c:ser>
        <c:ser>
          <c:idx val="1"/>
          <c:order val="1"/>
          <c:tx>
            <c:strRef>
              <c:f>C3.2!$R$41</c:f>
              <c:strCache>
                <c:ptCount val="1"/>
                <c:pt idx="0">
                  <c:v>Meta</c:v>
                </c:pt>
              </c:strCache>
            </c:strRef>
          </c:tx>
          <c:cat>
            <c:strRef>
              <c:f>'PI2.2'!$P$36:$P$47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'PI2.2'!$R$36:$R$47</c:f>
              <c:numCache>
                <c:formatCode>0.00%</c:formatCode>
                <c:ptCount val="12"/>
                <c:pt idx="11">
                  <c:v>0.6</c:v>
                </c:pt>
              </c:numCache>
            </c:numRef>
          </c:val>
          <c:smooth val="0"/>
        </c:ser>
        <c:dLbls>
          <c:showLegendKey val="0"/>
          <c:showVal val="0"/>
          <c:showCatName val="0"/>
          <c:showSerName val="0"/>
          <c:showPercent val="0"/>
          <c:showBubbleSize val="0"/>
        </c:dLbls>
        <c:marker val="1"/>
        <c:smooth val="0"/>
        <c:axId val="94801920"/>
        <c:axId val="94803456"/>
      </c:lineChart>
      <c:catAx>
        <c:axId val="94801920"/>
        <c:scaling>
          <c:orientation val="minMax"/>
        </c:scaling>
        <c:delete val="0"/>
        <c:axPos val="b"/>
        <c:numFmt formatCode="General" sourceLinked="0"/>
        <c:majorTickMark val="none"/>
        <c:minorTickMark val="none"/>
        <c:tickLblPos val="nextTo"/>
        <c:crossAx val="94803456"/>
        <c:crosses val="autoZero"/>
        <c:auto val="1"/>
        <c:lblAlgn val="ctr"/>
        <c:lblOffset val="100"/>
        <c:noMultiLvlLbl val="0"/>
      </c:catAx>
      <c:valAx>
        <c:axId val="94803456"/>
        <c:scaling>
          <c:orientation val="minMax"/>
        </c:scaling>
        <c:delete val="0"/>
        <c:axPos val="l"/>
        <c:majorGridlines/>
        <c:numFmt formatCode="0.00%" sourceLinked="1"/>
        <c:majorTickMark val="none"/>
        <c:minorTickMark val="none"/>
        <c:tickLblPos val="nextTo"/>
        <c:crossAx val="9480192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'PI2.3'!$Q$33</c:f>
              <c:strCache>
                <c:ptCount val="1"/>
                <c:pt idx="0">
                  <c:v>Resultado</c:v>
                </c:pt>
              </c:strCache>
            </c:strRef>
          </c:tx>
          <c:cat>
            <c:strRef>
              <c:f>'PI2.3'!$P$34:$P$45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'PI2.3'!$Q$34:$Q$45</c:f>
              <c:numCache>
                <c:formatCode>0.00%</c:formatCode>
                <c:ptCount val="12"/>
                <c:pt idx="11">
                  <c:v>0.88</c:v>
                </c:pt>
              </c:numCache>
            </c:numRef>
          </c:val>
          <c:smooth val="0"/>
        </c:ser>
        <c:ser>
          <c:idx val="1"/>
          <c:order val="1"/>
          <c:tx>
            <c:strRef>
              <c:f>C3.3!$R$41</c:f>
              <c:strCache>
                <c:ptCount val="1"/>
                <c:pt idx="0">
                  <c:v>Meta</c:v>
                </c:pt>
              </c:strCache>
            </c:strRef>
          </c:tx>
          <c:cat>
            <c:strRef>
              <c:f>'PI2.3'!$P$34:$P$45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'PI2.3'!$R$34:$R$45</c:f>
              <c:numCache>
                <c:formatCode>0.00%</c:formatCode>
                <c:ptCount val="12"/>
                <c:pt idx="11">
                  <c:v>0.8</c:v>
                </c:pt>
              </c:numCache>
            </c:numRef>
          </c:val>
          <c:smooth val="0"/>
        </c:ser>
        <c:dLbls>
          <c:showLegendKey val="0"/>
          <c:showVal val="0"/>
          <c:showCatName val="0"/>
          <c:showSerName val="0"/>
          <c:showPercent val="0"/>
          <c:showBubbleSize val="0"/>
        </c:dLbls>
        <c:marker val="1"/>
        <c:smooth val="0"/>
        <c:axId val="95005312"/>
        <c:axId val="95015296"/>
      </c:lineChart>
      <c:catAx>
        <c:axId val="95005312"/>
        <c:scaling>
          <c:orientation val="minMax"/>
        </c:scaling>
        <c:delete val="0"/>
        <c:axPos val="b"/>
        <c:numFmt formatCode="General" sourceLinked="0"/>
        <c:majorTickMark val="none"/>
        <c:minorTickMark val="none"/>
        <c:tickLblPos val="nextTo"/>
        <c:crossAx val="95015296"/>
        <c:crosses val="autoZero"/>
        <c:auto val="1"/>
        <c:lblAlgn val="ctr"/>
        <c:lblOffset val="100"/>
        <c:noMultiLvlLbl val="0"/>
      </c:catAx>
      <c:valAx>
        <c:axId val="95015296"/>
        <c:scaling>
          <c:orientation val="minMax"/>
        </c:scaling>
        <c:delete val="0"/>
        <c:axPos val="l"/>
        <c:majorGridlines/>
        <c:numFmt formatCode="0.00%" sourceLinked="1"/>
        <c:majorTickMark val="none"/>
        <c:minorTickMark val="none"/>
        <c:tickLblPos val="nextTo"/>
        <c:crossAx val="9500531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'PI2.4'!$Q$43</c:f>
              <c:strCache>
                <c:ptCount val="1"/>
                <c:pt idx="0">
                  <c:v>Resultado</c:v>
                </c:pt>
              </c:strCache>
            </c:strRef>
          </c:tx>
          <c:cat>
            <c:strRef>
              <c:f>'PI2.4'!$P$44:$P$55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'PI2.4'!$Q$44:$Q$55</c:f>
              <c:numCache>
                <c:formatCode>0.00%</c:formatCode>
                <c:ptCount val="12"/>
                <c:pt idx="11">
                  <c:v>0</c:v>
                </c:pt>
              </c:numCache>
            </c:numRef>
          </c:val>
          <c:smooth val="0"/>
          <c:extLst/>
        </c:ser>
        <c:ser>
          <c:idx val="1"/>
          <c:order val="1"/>
          <c:tx>
            <c:strRef>
              <c:f>PI2.1!$R$41</c:f>
              <c:strCache>
                <c:ptCount val="1"/>
                <c:pt idx="0">
                  <c:v>Meta</c:v>
                </c:pt>
              </c:strCache>
              <c:extLst xmlns:c15="http://schemas.microsoft.com/office/drawing/2012/chart"/>
            </c:strRef>
          </c:tx>
          <c:cat>
            <c:strRef>
              <c:f>'PI2.4'!$P$44:$P$55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'PI2.4'!$R$44:$R$55</c:f>
              <c:numCache>
                <c:formatCode>0.00%</c:formatCode>
                <c:ptCount val="12"/>
                <c:pt idx="11">
                  <c:v>1</c:v>
                </c:pt>
              </c:numCache>
            </c:numRef>
          </c:val>
          <c:smooth val="0"/>
          <c:extLst/>
        </c:ser>
        <c:dLbls>
          <c:showLegendKey val="0"/>
          <c:showVal val="0"/>
          <c:showCatName val="0"/>
          <c:showSerName val="0"/>
          <c:showPercent val="0"/>
          <c:showBubbleSize val="0"/>
        </c:dLbls>
        <c:marker val="1"/>
        <c:smooth val="0"/>
        <c:axId val="99771904"/>
        <c:axId val="99773440"/>
      </c:lineChart>
      <c:catAx>
        <c:axId val="99771904"/>
        <c:scaling>
          <c:orientation val="minMax"/>
        </c:scaling>
        <c:delete val="0"/>
        <c:axPos val="b"/>
        <c:numFmt formatCode="General" sourceLinked="0"/>
        <c:majorTickMark val="none"/>
        <c:minorTickMark val="none"/>
        <c:tickLblPos val="nextTo"/>
        <c:crossAx val="99773440"/>
        <c:crosses val="autoZero"/>
        <c:auto val="1"/>
        <c:lblAlgn val="ctr"/>
        <c:lblOffset val="100"/>
        <c:noMultiLvlLbl val="0"/>
      </c:catAx>
      <c:valAx>
        <c:axId val="99773440"/>
        <c:scaling>
          <c:orientation val="minMax"/>
        </c:scaling>
        <c:delete val="0"/>
        <c:axPos val="l"/>
        <c:majorGridlines/>
        <c:numFmt formatCode="0.00%" sourceLinked="1"/>
        <c:majorTickMark val="none"/>
        <c:minorTickMark val="none"/>
        <c:tickLblPos val="nextTo"/>
        <c:crossAx val="997719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'PI2.5'!$Q$46</c:f>
              <c:strCache>
                <c:ptCount val="1"/>
                <c:pt idx="0">
                  <c:v>Resultado</c:v>
                </c:pt>
              </c:strCache>
            </c:strRef>
          </c:tx>
          <c:cat>
            <c:strRef>
              <c:f>'PI2.5'!$P$47:$P$58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'PI2.5'!$Q$47:$Q$58</c:f>
              <c:numCache>
                <c:formatCode>0%</c:formatCode>
                <c:ptCount val="12"/>
                <c:pt idx="11">
                  <c:v>0.52</c:v>
                </c:pt>
              </c:numCache>
            </c:numRef>
          </c:val>
          <c:smooth val="0"/>
          <c:extLst/>
        </c:ser>
        <c:ser>
          <c:idx val="1"/>
          <c:order val="1"/>
          <c:tx>
            <c:strRef>
              <c:f>PI2.2!$R$41</c:f>
              <c:strCache>
                <c:ptCount val="1"/>
                <c:pt idx="0">
                  <c:v>Meta</c:v>
                </c:pt>
              </c:strCache>
              <c:extLst xmlns:c15="http://schemas.microsoft.com/office/drawing/2012/chart"/>
            </c:strRef>
          </c:tx>
          <c:cat>
            <c:strRef>
              <c:f>'PI2.5'!$P$47:$P$58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'PI2.5'!$R$47:$R$58</c:f>
              <c:numCache>
                <c:formatCode>0%</c:formatCode>
                <c:ptCount val="12"/>
                <c:pt idx="11">
                  <c:v>0.73</c:v>
                </c:pt>
              </c:numCache>
            </c:numRef>
          </c:val>
          <c:smooth val="0"/>
          <c:extLst/>
        </c:ser>
        <c:dLbls>
          <c:showLegendKey val="0"/>
          <c:showVal val="0"/>
          <c:showCatName val="0"/>
          <c:showSerName val="0"/>
          <c:showPercent val="0"/>
          <c:showBubbleSize val="0"/>
        </c:dLbls>
        <c:marker val="1"/>
        <c:smooth val="0"/>
        <c:axId val="99856768"/>
        <c:axId val="99858304"/>
      </c:lineChart>
      <c:catAx>
        <c:axId val="99856768"/>
        <c:scaling>
          <c:orientation val="minMax"/>
        </c:scaling>
        <c:delete val="0"/>
        <c:axPos val="b"/>
        <c:numFmt formatCode="General" sourceLinked="0"/>
        <c:majorTickMark val="none"/>
        <c:minorTickMark val="none"/>
        <c:tickLblPos val="nextTo"/>
        <c:crossAx val="99858304"/>
        <c:crosses val="autoZero"/>
        <c:auto val="1"/>
        <c:lblAlgn val="ctr"/>
        <c:lblOffset val="100"/>
        <c:noMultiLvlLbl val="0"/>
      </c:catAx>
      <c:valAx>
        <c:axId val="99858304"/>
        <c:scaling>
          <c:orientation val="minMax"/>
        </c:scaling>
        <c:delete val="0"/>
        <c:axPos val="l"/>
        <c:majorGridlines/>
        <c:numFmt formatCode="0%" sourceLinked="1"/>
        <c:majorTickMark val="none"/>
        <c:minorTickMark val="none"/>
        <c:tickLblPos val="nextTo"/>
        <c:crossAx val="9985676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'PI2.6'!$Q$32</c:f>
              <c:strCache>
                <c:ptCount val="1"/>
                <c:pt idx="0">
                  <c:v>Resultado</c:v>
                </c:pt>
              </c:strCache>
            </c:strRef>
          </c:tx>
          <c:cat>
            <c:strRef>
              <c:f>'PI2.6'!$P$33:$P$44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'PI2.6'!$Q$33:$Q$44</c:f>
              <c:numCache>
                <c:formatCode>0.00%</c:formatCode>
                <c:ptCount val="12"/>
                <c:pt idx="11">
                  <c:v>0.61</c:v>
                </c:pt>
              </c:numCache>
            </c:numRef>
          </c:val>
          <c:smooth val="0"/>
          <c:extLst/>
        </c:ser>
        <c:ser>
          <c:idx val="1"/>
          <c:order val="1"/>
          <c:tx>
            <c:strRef>
              <c:f>'PI2.6'!$R$32</c:f>
              <c:strCache>
                <c:ptCount val="1"/>
                <c:pt idx="0">
                  <c:v>Meta</c:v>
                </c:pt>
              </c:strCache>
            </c:strRef>
          </c:tx>
          <c:cat>
            <c:strRef>
              <c:f>'PI2.6'!$P$33:$P$44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'PI2.6'!$R$33:$R$44</c:f>
              <c:numCache>
                <c:formatCode>0.00%</c:formatCode>
                <c:ptCount val="12"/>
                <c:pt idx="11">
                  <c:v>0.45</c:v>
                </c:pt>
              </c:numCache>
            </c:numRef>
          </c:val>
          <c:smooth val="0"/>
          <c:extLst/>
        </c:ser>
        <c:dLbls>
          <c:showLegendKey val="0"/>
          <c:showVal val="0"/>
          <c:showCatName val="0"/>
          <c:showSerName val="0"/>
          <c:showPercent val="0"/>
          <c:showBubbleSize val="0"/>
        </c:dLbls>
        <c:marker val="1"/>
        <c:smooth val="0"/>
        <c:axId val="118192000"/>
        <c:axId val="118193536"/>
      </c:lineChart>
      <c:catAx>
        <c:axId val="118192000"/>
        <c:scaling>
          <c:orientation val="minMax"/>
        </c:scaling>
        <c:delete val="0"/>
        <c:axPos val="b"/>
        <c:numFmt formatCode="General" sourceLinked="0"/>
        <c:majorTickMark val="none"/>
        <c:minorTickMark val="none"/>
        <c:tickLblPos val="nextTo"/>
        <c:crossAx val="118193536"/>
        <c:crosses val="autoZero"/>
        <c:auto val="1"/>
        <c:lblAlgn val="ctr"/>
        <c:lblOffset val="100"/>
        <c:noMultiLvlLbl val="0"/>
      </c:catAx>
      <c:valAx>
        <c:axId val="118193536"/>
        <c:scaling>
          <c:orientation val="minMax"/>
        </c:scaling>
        <c:delete val="0"/>
        <c:axPos val="l"/>
        <c:majorGridlines/>
        <c:numFmt formatCode="0.00%" sourceLinked="1"/>
        <c:majorTickMark val="none"/>
        <c:minorTickMark val="none"/>
        <c:tickLblPos val="nextTo"/>
        <c:crossAx val="11819200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Mapa Estrat&#233;gico'!A1"/></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Mapa Estrat&#233;gico'!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Mapa Estrat&#233;gico'!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Mapa Estrat&#233;gico'!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Mapa Estrat&#233;gico'!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Mapa Estrat&#233;gico'!A1"/></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Mapa Estrat&#233;gico'!A1"/></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Mapa Estrat&#233;gico'!A1"/></Relationships>
</file>

<file path=xl/drawings/_rels/drawing1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Mapa Estrat&#233;gico'!A1"/></Relationships>
</file>

<file path=xl/drawings/_rels/drawing1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Mapa Estrat&#233;gico'!A1"/></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Mapa Estrat&#233;gico'!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Mapa Estrat&#233;gico'!A1"/><Relationship Id="rId1" Type="http://schemas.openxmlformats.org/officeDocument/2006/relationships/hyperlink" Target="#PI2.8!D20"/></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Mapa Estrat&#233;gico'!A1"/></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Mapa Estrat&#233;gico'!A1"/></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Mapa Estrat&#233;gico'!A1"/></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Mapa Estrat&#233;gico'!A1"/></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Mapa Estrat&#233;gico'!A1"/></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Mapa Estrat&#233;gico'!A1"/></Relationships>
</file>

<file path=xl/drawings/drawing1.xml><?xml version="1.0" encoding="utf-8"?>
<xdr:wsDr xmlns:xdr="http://schemas.openxmlformats.org/drawingml/2006/spreadsheetDrawing" xmlns:a="http://schemas.openxmlformats.org/drawingml/2006/main">
  <xdr:twoCellAnchor>
    <xdr:from>
      <xdr:col>19</xdr:col>
      <xdr:colOff>583746</xdr:colOff>
      <xdr:row>0</xdr:row>
      <xdr:rowOff>89807</xdr:rowOff>
    </xdr:from>
    <xdr:to>
      <xdr:col>21</xdr:col>
      <xdr:colOff>79260</xdr:colOff>
      <xdr:row>2</xdr:row>
      <xdr:rowOff>123143</xdr:rowOff>
    </xdr:to>
    <xdr:sp macro="" textlink="">
      <xdr:nvSpPr>
        <xdr:cNvPr id="2" name="22 Flecha izquierda">
          <a:hlinkClick xmlns:r="http://schemas.openxmlformats.org/officeDocument/2006/relationships" r:id="rId1"/>
        </xdr:cNvPr>
        <xdr:cNvSpPr/>
      </xdr:nvSpPr>
      <xdr:spPr>
        <a:xfrm>
          <a:off x="17852571" y="8980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342900</xdr:colOff>
      <xdr:row>13</xdr:row>
      <xdr:rowOff>35720</xdr:rowOff>
    </xdr:from>
    <xdr:to>
      <xdr:col>9</xdr:col>
      <xdr:colOff>559594</xdr:colOff>
      <xdr:row>13</xdr:row>
      <xdr:rowOff>259557</xdr:rowOff>
    </xdr:to>
    <xdr:sp macro="" textlink="">
      <xdr:nvSpPr>
        <xdr:cNvPr id="3" name="Oval 61"/>
        <xdr:cNvSpPr>
          <a:spLocks noChangeArrowheads="1"/>
        </xdr:cNvSpPr>
      </xdr:nvSpPr>
      <xdr:spPr bwMode="auto">
        <a:xfrm>
          <a:off x="8658225" y="3495675"/>
          <a:ext cx="216694" cy="0"/>
        </a:xfrm>
        <a:prstGeom prst="ellipse">
          <a:avLst/>
        </a:prstGeom>
        <a:solidFill>
          <a:srgbClr val="00FF00"/>
        </a:solidFill>
        <a:ln w="9525">
          <a:solidFill>
            <a:srgbClr val="000000"/>
          </a:solidFill>
          <a:round/>
          <a:headEnd/>
          <a:tailEnd/>
        </a:ln>
      </xdr:spPr>
    </xdr:sp>
    <xdr:clientData/>
  </xdr:twoCellAnchor>
  <xdr:twoCellAnchor>
    <xdr:from>
      <xdr:col>10</xdr:col>
      <xdr:colOff>445294</xdr:colOff>
      <xdr:row>13</xdr:row>
      <xdr:rowOff>33338</xdr:rowOff>
    </xdr:from>
    <xdr:to>
      <xdr:col>10</xdr:col>
      <xdr:colOff>654844</xdr:colOff>
      <xdr:row>13</xdr:row>
      <xdr:rowOff>280988</xdr:rowOff>
    </xdr:to>
    <xdr:sp macro="" textlink="">
      <xdr:nvSpPr>
        <xdr:cNvPr id="4" name="Oval 61"/>
        <xdr:cNvSpPr>
          <a:spLocks noChangeArrowheads="1"/>
        </xdr:cNvSpPr>
      </xdr:nvSpPr>
      <xdr:spPr bwMode="auto">
        <a:xfrm>
          <a:off x="9779794" y="349567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38101</xdr:rowOff>
    </xdr:from>
    <xdr:to>
      <xdr:col>11</xdr:col>
      <xdr:colOff>721519</xdr:colOff>
      <xdr:row>13</xdr:row>
      <xdr:rowOff>295276</xdr:rowOff>
    </xdr:to>
    <xdr:sp macro="" textlink="">
      <xdr:nvSpPr>
        <xdr:cNvPr id="5" name="Oval 61"/>
        <xdr:cNvSpPr>
          <a:spLocks noChangeArrowheads="1"/>
        </xdr:cNvSpPr>
      </xdr:nvSpPr>
      <xdr:spPr bwMode="auto">
        <a:xfrm>
          <a:off x="10998994" y="3495675"/>
          <a:ext cx="209550" cy="0"/>
        </a:xfrm>
        <a:prstGeom prst="ellipse">
          <a:avLst/>
        </a:prstGeom>
        <a:solidFill>
          <a:srgbClr val="FF0000"/>
        </a:solidFill>
        <a:ln w="9525">
          <a:solidFill>
            <a:srgbClr val="000000"/>
          </a:solidFill>
          <a:round/>
          <a:headEnd/>
          <a:tailEnd/>
        </a:ln>
      </xdr:spPr>
    </xdr:sp>
    <xdr:clientData/>
  </xdr:twoCellAnchor>
  <xdr:twoCellAnchor>
    <xdr:from>
      <xdr:col>8</xdr:col>
      <xdr:colOff>683418</xdr:colOff>
      <xdr:row>13</xdr:row>
      <xdr:rowOff>26195</xdr:rowOff>
    </xdr:from>
    <xdr:to>
      <xdr:col>8</xdr:col>
      <xdr:colOff>892968</xdr:colOff>
      <xdr:row>13</xdr:row>
      <xdr:rowOff>283370</xdr:rowOff>
    </xdr:to>
    <xdr:sp macro="" textlink="">
      <xdr:nvSpPr>
        <xdr:cNvPr id="6" name="Oval 61"/>
        <xdr:cNvSpPr>
          <a:spLocks noChangeArrowheads="1"/>
        </xdr:cNvSpPr>
      </xdr:nvSpPr>
      <xdr:spPr bwMode="auto">
        <a:xfrm>
          <a:off x="7989093" y="3495675"/>
          <a:ext cx="209550" cy="0"/>
        </a:xfrm>
        <a:prstGeom prst="ellipse">
          <a:avLst/>
        </a:prstGeom>
        <a:solidFill>
          <a:srgbClr val="1F497D"/>
        </a:solidFill>
        <a:ln w="9525">
          <a:solidFill>
            <a:srgbClr val="000000"/>
          </a:solidFill>
          <a:round/>
          <a:headEnd/>
          <a:tailEnd/>
        </a:ln>
      </xdr:spPr>
    </xdr:sp>
    <xdr:clientData/>
  </xdr:twoCellAnchor>
  <xdr:twoCellAnchor>
    <xdr:from>
      <xdr:col>1</xdr:col>
      <xdr:colOff>23811</xdr:colOff>
      <xdr:row>19</xdr:row>
      <xdr:rowOff>9522</xdr:rowOff>
    </xdr:from>
    <xdr:to>
      <xdr:col>11</xdr:col>
      <xdr:colOff>1071562</xdr:colOff>
      <xdr:row>19</xdr:row>
      <xdr:rowOff>3833810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659946</xdr:colOff>
      <xdr:row>0</xdr:row>
      <xdr:rowOff>146957</xdr:rowOff>
    </xdr:from>
    <xdr:to>
      <xdr:col>13</xdr:col>
      <xdr:colOff>974610</xdr:colOff>
      <xdr:row>2</xdr:row>
      <xdr:rowOff>180293</xdr:rowOff>
    </xdr:to>
    <xdr:sp macro="" textlink="">
      <xdr:nvSpPr>
        <xdr:cNvPr id="2" name="22 Flecha izquierda">
          <a:hlinkClick xmlns:r="http://schemas.openxmlformats.org/officeDocument/2006/relationships" r:id="rId1"/>
        </xdr:cNvPr>
        <xdr:cNvSpPr/>
      </xdr:nvSpPr>
      <xdr:spPr>
        <a:xfrm>
          <a:off x="13518696" y="1469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473869</xdr:colOff>
      <xdr:row>13</xdr:row>
      <xdr:rowOff>26193</xdr:rowOff>
    </xdr:from>
    <xdr:to>
      <xdr:col>9</xdr:col>
      <xdr:colOff>683419</xdr:colOff>
      <xdr:row>13</xdr:row>
      <xdr:rowOff>283368</xdr:rowOff>
    </xdr:to>
    <xdr:sp macro="" textlink="">
      <xdr:nvSpPr>
        <xdr:cNvPr id="3" name="Oval 61"/>
        <xdr:cNvSpPr>
          <a:spLocks noChangeArrowheads="1"/>
        </xdr:cNvSpPr>
      </xdr:nvSpPr>
      <xdr:spPr bwMode="auto">
        <a:xfrm>
          <a:off x="10027444" y="360997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481012</xdr:colOff>
      <xdr:row>13</xdr:row>
      <xdr:rowOff>33336</xdr:rowOff>
    </xdr:from>
    <xdr:to>
      <xdr:col>10</xdr:col>
      <xdr:colOff>690562</xdr:colOff>
      <xdr:row>13</xdr:row>
      <xdr:rowOff>280986</xdr:rowOff>
    </xdr:to>
    <xdr:sp macro="" textlink="">
      <xdr:nvSpPr>
        <xdr:cNvPr id="4" name="Oval 61"/>
        <xdr:cNvSpPr>
          <a:spLocks noChangeArrowheads="1"/>
        </xdr:cNvSpPr>
      </xdr:nvSpPr>
      <xdr:spPr bwMode="auto">
        <a:xfrm>
          <a:off x="10987087" y="360997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26193</xdr:rowOff>
    </xdr:from>
    <xdr:to>
      <xdr:col>11</xdr:col>
      <xdr:colOff>733425</xdr:colOff>
      <xdr:row>13</xdr:row>
      <xdr:rowOff>283368</xdr:rowOff>
    </xdr:to>
    <xdr:sp macro="" textlink="">
      <xdr:nvSpPr>
        <xdr:cNvPr id="5" name="Oval 61"/>
        <xdr:cNvSpPr>
          <a:spLocks noChangeArrowheads="1"/>
        </xdr:cNvSpPr>
      </xdr:nvSpPr>
      <xdr:spPr bwMode="auto">
        <a:xfrm>
          <a:off x="12182475" y="360997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588168</xdr:colOff>
      <xdr:row>13</xdr:row>
      <xdr:rowOff>38100</xdr:rowOff>
    </xdr:from>
    <xdr:to>
      <xdr:col>8</xdr:col>
      <xdr:colOff>797718</xdr:colOff>
      <xdr:row>13</xdr:row>
      <xdr:rowOff>295275</xdr:rowOff>
    </xdr:to>
    <xdr:sp macro="" textlink="">
      <xdr:nvSpPr>
        <xdr:cNvPr id="6" name="Oval 61"/>
        <xdr:cNvSpPr>
          <a:spLocks noChangeArrowheads="1"/>
        </xdr:cNvSpPr>
      </xdr:nvSpPr>
      <xdr:spPr bwMode="auto">
        <a:xfrm>
          <a:off x="8808243" y="3609975"/>
          <a:ext cx="209550" cy="0"/>
        </a:xfrm>
        <a:prstGeom prst="ellipse">
          <a:avLst/>
        </a:prstGeom>
        <a:solidFill>
          <a:srgbClr val="1F497D"/>
        </a:solidFill>
        <a:ln w="9525">
          <a:solidFill>
            <a:srgbClr val="000000"/>
          </a:solidFill>
          <a:round/>
          <a:headEnd/>
          <a:tailEnd/>
        </a:ln>
      </xdr:spPr>
    </xdr:sp>
    <xdr:clientData/>
  </xdr:twoCellAnchor>
  <xdr:twoCellAnchor>
    <xdr:from>
      <xdr:col>2</xdr:col>
      <xdr:colOff>1365250</xdr:colOff>
      <xdr:row>19</xdr:row>
      <xdr:rowOff>88900</xdr:rowOff>
    </xdr:from>
    <xdr:to>
      <xdr:col>10</xdr:col>
      <xdr:colOff>793750</xdr:colOff>
      <xdr:row>19</xdr:row>
      <xdr:rowOff>3778250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536121</xdr:colOff>
      <xdr:row>1</xdr:row>
      <xdr:rowOff>89807</xdr:rowOff>
    </xdr:from>
    <xdr:to>
      <xdr:col>14</xdr:col>
      <xdr:colOff>22110</xdr:colOff>
      <xdr:row>3</xdr:row>
      <xdr:rowOff>46943</xdr:rowOff>
    </xdr:to>
    <xdr:sp macro="" textlink="">
      <xdr:nvSpPr>
        <xdr:cNvPr id="2" name="22 Flecha izquierda">
          <a:hlinkClick xmlns:r="http://schemas.openxmlformats.org/officeDocument/2006/relationships" r:id="rId1"/>
        </xdr:cNvPr>
        <xdr:cNvSpPr/>
      </xdr:nvSpPr>
      <xdr:spPr>
        <a:xfrm>
          <a:off x="14585496" y="251732"/>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426244</xdr:colOff>
      <xdr:row>13</xdr:row>
      <xdr:rowOff>50006</xdr:rowOff>
    </xdr:from>
    <xdr:to>
      <xdr:col>9</xdr:col>
      <xdr:colOff>635794</xdr:colOff>
      <xdr:row>13</xdr:row>
      <xdr:rowOff>307181</xdr:rowOff>
    </xdr:to>
    <xdr:sp macro="" textlink="">
      <xdr:nvSpPr>
        <xdr:cNvPr id="3" name="Oval 61"/>
        <xdr:cNvSpPr>
          <a:spLocks noChangeArrowheads="1"/>
        </xdr:cNvSpPr>
      </xdr:nvSpPr>
      <xdr:spPr bwMode="auto">
        <a:xfrm>
          <a:off x="9875044" y="414337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433388</xdr:colOff>
      <xdr:row>13</xdr:row>
      <xdr:rowOff>45243</xdr:rowOff>
    </xdr:from>
    <xdr:to>
      <xdr:col>10</xdr:col>
      <xdr:colOff>642938</xdr:colOff>
      <xdr:row>13</xdr:row>
      <xdr:rowOff>292893</xdr:rowOff>
    </xdr:to>
    <xdr:sp macro="" textlink="">
      <xdr:nvSpPr>
        <xdr:cNvPr id="4" name="Oval 61"/>
        <xdr:cNvSpPr>
          <a:spLocks noChangeArrowheads="1"/>
        </xdr:cNvSpPr>
      </xdr:nvSpPr>
      <xdr:spPr bwMode="auto">
        <a:xfrm>
          <a:off x="11015663" y="414337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50005</xdr:rowOff>
    </xdr:from>
    <xdr:to>
      <xdr:col>11</xdr:col>
      <xdr:colOff>733425</xdr:colOff>
      <xdr:row>13</xdr:row>
      <xdr:rowOff>307180</xdr:rowOff>
    </xdr:to>
    <xdr:sp macro="" textlink="">
      <xdr:nvSpPr>
        <xdr:cNvPr id="5" name="Oval 61"/>
        <xdr:cNvSpPr>
          <a:spLocks noChangeArrowheads="1"/>
        </xdr:cNvSpPr>
      </xdr:nvSpPr>
      <xdr:spPr bwMode="auto">
        <a:xfrm>
          <a:off x="12258675" y="414337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540543</xdr:colOff>
      <xdr:row>13</xdr:row>
      <xdr:rowOff>50007</xdr:rowOff>
    </xdr:from>
    <xdr:to>
      <xdr:col>8</xdr:col>
      <xdr:colOff>750093</xdr:colOff>
      <xdr:row>13</xdr:row>
      <xdr:rowOff>307182</xdr:rowOff>
    </xdr:to>
    <xdr:sp macro="" textlink="">
      <xdr:nvSpPr>
        <xdr:cNvPr id="6" name="Oval 61"/>
        <xdr:cNvSpPr>
          <a:spLocks noChangeArrowheads="1"/>
        </xdr:cNvSpPr>
      </xdr:nvSpPr>
      <xdr:spPr bwMode="auto">
        <a:xfrm>
          <a:off x="8655843" y="4143375"/>
          <a:ext cx="209550" cy="0"/>
        </a:xfrm>
        <a:prstGeom prst="ellipse">
          <a:avLst/>
        </a:prstGeom>
        <a:solidFill>
          <a:srgbClr val="1F497D"/>
        </a:solidFill>
        <a:ln w="9525">
          <a:solidFill>
            <a:srgbClr val="000000"/>
          </a:solidFill>
          <a:round/>
          <a:headEnd/>
          <a:tailEnd/>
        </a:ln>
      </xdr:spPr>
    </xdr:sp>
    <xdr:clientData/>
  </xdr:twoCellAnchor>
  <xdr:twoCellAnchor>
    <xdr:from>
      <xdr:col>3</xdr:col>
      <xdr:colOff>476249</xdr:colOff>
      <xdr:row>23</xdr:row>
      <xdr:rowOff>45243</xdr:rowOff>
    </xdr:from>
    <xdr:to>
      <xdr:col>10</xdr:col>
      <xdr:colOff>1095374</xdr:colOff>
      <xdr:row>23</xdr:row>
      <xdr:rowOff>3869530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1021896</xdr:colOff>
      <xdr:row>1</xdr:row>
      <xdr:rowOff>61232</xdr:rowOff>
    </xdr:from>
    <xdr:to>
      <xdr:col>13</xdr:col>
      <xdr:colOff>488835</xdr:colOff>
      <xdr:row>3</xdr:row>
      <xdr:rowOff>18368</xdr:rowOff>
    </xdr:to>
    <xdr:sp macro="" textlink="">
      <xdr:nvSpPr>
        <xdr:cNvPr id="2" name="22 Flecha izquierda">
          <a:hlinkClick xmlns:r="http://schemas.openxmlformats.org/officeDocument/2006/relationships" r:id="rId1"/>
        </xdr:cNvPr>
        <xdr:cNvSpPr/>
      </xdr:nvSpPr>
      <xdr:spPr>
        <a:xfrm>
          <a:off x="13756821" y="2231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438150</xdr:colOff>
      <xdr:row>13</xdr:row>
      <xdr:rowOff>53975</xdr:rowOff>
    </xdr:from>
    <xdr:to>
      <xdr:col>9</xdr:col>
      <xdr:colOff>647700</xdr:colOff>
      <xdr:row>13</xdr:row>
      <xdr:rowOff>311150</xdr:rowOff>
    </xdr:to>
    <xdr:sp macro="" textlink="">
      <xdr:nvSpPr>
        <xdr:cNvPr id="3" name="Oval 61"/>
        <xdr:cNvSpPr>
          <a:spLocks noChangeArrowheads="1"/>
        </xdr:cNvSpPr>
      </xdr:nvSpPr>
      <xdr:spPr bwMode="auto">
        <a:xfrm>
          <a:off x="10715625" y="327660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393700</xdr:colOff>
      <xdr:row>13</xdr:row>
      <xdr:rowOff>25400</xdr:rowOff>
    </xdr:from>
    <xdr:to>
      <xdr:col>10</xdr:col>
      <xdr:colOff>603250</xdr:colOff>
      <xdr:row>13</xdr:row>
      <xdr:rowOff>273050</xdr:rowOff>
    </xdr:to>
    <xdr:sp macro="" textlink="">
      <xdr:nvSpPr>
        <xdr:cNvPr id="4" name="Oval 61"/>
        <xdr:cNvSpPr>
          <a:spLocks noChangeArrowheads="1"/>
        </xdr:cNvSpPr>
      </xdr:nvSpPr>
      <xdr:spPr bwMode="auto">
        <a:xfrm>
          <a:off x="11623675" y="327660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460375</xdr:colOff>
      <xdr:row>13</xdr:row>
      <xdr:rowOff>22225</xdr:rowOff>
    </xdr:from>
    <xdr:to>
      <xdr:col>11</xdr:col>
      <xdr:colOff>669925</xdr:colOff>
      <xdr:row>13</xdr:row>
      <xdr:rowOff>279400</xdr:rowOff>
    </xdr:to>
    <xdr:sp macro="" textlink="">
      <xdr:nvSpPr>
        <xdr:cNvPr id="5" name="Oval 61"/>
        <xdr:cNvSpPr>
          <a:spLocks noChangeArrowheads="1"/>
        </xdr:cNvSpPr>
      </xdr:nvSpPr>
      <xdr:spPr bwMode="auto">
        <a:xfrm>
          <a:off x="12738100" y="3276600"/>
          <a:ext cx="0" cy="0"/>
        </a:xfrm>
        <a:prstGeom prst="ellipse">
          <a:avLst/>
        </a:prstGeom>
        <a:solidFill>
          <a:srgbClr val="FF0000"/>
        </a:solidFill>
        <a:ln w="9525">
          <a:solidFill>
            <a:srgbClr val="000000"/>
          </a:solidFill>
          <a:round/>
          <a:headEnd/>
          <a:tailEnd/>
        </a:ln>
      </xdr:spPr>
    </xdr:sp>
    <xdr:clientData/>
  </xdr:twoCellAnchor>
  <xdr:twoCellAnchor>
    <xdr:from>
      <xdr:col>8</xdr:col>
      <xdr:colOff>651668</xdr:colOff>
      <xdr:row>13</xdr:row>
      <xdr:rowOff>38101</xdr:rowOff>
    </xdr:from>
    <xdr:to>
      <xdr:col>8</xdr:col>
      <xdr:colOff>861218</xdr:colOff>
      <xdr:row>13</xdr:row>
      <xdr:rowOff>295276</xdr:rowOff>
    </xdr:to>
    <xdr:sp macro="" textlink="">
      <xdr:nvSpPr>
        <xdr:cNvPr id="6" name="Oval 61"/>
        <xdr:cNvSpPr>
          <a:spLocks noChangeArrowheads="1"/>
        </xdr:cNvSpPr>
      </xdr:nvSpPr>
      <xdr:spPr bwMode="auto">
        <a:xfrm>
          <a:off x="9347993" y="3276600"/>
          <a:ext cx="209550" cy="0"/>
        </a:xfrm>
        <a:prstGeom prst="ellipse">
          <a:avLst/>
        </a:prstGeom>
        <a:solidFill>
          <a:srgbClr val="1F497D"/>
        </a:solidFill>
        <a:ln w="9525">
          <a:solidFill>
            <a:srgbClr val="000000"/>
          </a:solidFill>
          <a:round/>
          <a:headEnd/>
          <a:tailEnd/>
        </a:ln>
      </xdr:spPr>
    </xdr:sp>
    <xdr:clientData/>
  </xdr:twoCellAnchor>
  <xdr:twoCellAnchor>
    <xdr:from>
      <xdr:col>2</xdr:col>
      <xdr:colOff>2095499</xdr:colOff>
      <xdr:row>37</xdr:row>
      <xdr:rowOff>80963</xdr:rowOff>
    </xdr:from>
    <xdr:to>
      <xdr:col>11</xdr:col>
      <xdr:colOff>71436</xdr:colOff>
      <xdr:row>37</xdr:row>
      <xdr:rowOff>3833813</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183696</xdr:colOff>
      <xdr:row>0</xdr:row>
      <xdr:rowOff>137432</xdr:rowOff>
    </xdr:from>
    <xdr:to>
      <xdr:col>14</xdr:col>
      <xdr:colOff>126885</xdr:colOff>
      <xdr:row>2</xdr:row>
      <xdr:rowOff>170768</xdr:rowOff>
    </xdr:to>
    <xdr:sp macro="" textlink="">
      <xdr:nvSpPr>
        <xdr:cNvPr id="2" name="22 Flecha izquierda">
          <a:hlinkClick xmlns:r="http://schemas.openxmlformats.org/officeDocument/2006/relationships" r:id="rId1"/>
        </xdr:cNvPr>
        <xdr:cNvSpPr/>
      </xdr:nvSpPr>
      <xdr:spPr>
        <a:xfrm>
          <a:off x="14299746" y="137432"/>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450056</xdr:colOff>
      <xdr:row>13</xdr:row>
      <xdr:rowOff>26194</xdr:rowOff>
    </xdr:from>
    <xdr:to>
      <xdr:col>9</xdr:col>
      <xdr:colOff>659606</xdr:colOff>
      <xdr:row>13</xdr:row>
      <xdr:rowOff>283369</xdr:rowOff>
    </xdr:to>
    <xdr:sp macro="" textlink="">
      <xdr:nvSpPr>
        <xdr:cNvPr id="3" name="Oval 61"/>
        <xdr:cNvSpPr>
          <a:spLocks noChangeArrowheads="1"/>
        </xdr:cNvSpPr>
      </xdr:nvSpPr>
      <xdr:spPr bwMode="auto">
        <a:xfrm>
          <a:off x="9698831" y="441960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492919</xdr:colOff>
      <xdr:row>13</xdr:row>
      <xdr:rowOff>33338</xdr:rowOff>
    </xdr:from>
    <xdr:to>
      <xdr:col>10</xdr:col>
      <xdr:colOff>702469</xdr:colOff>
      <xdr:row>13</xdr:row>
      <xdr:rowOff>280988</xdr:rowOff>
    </xdr:to>
    <xdr:sp macro="" textlink="">
      <xdr:nvSpPr>
        <xdr:cNvPr id="4" name="Oval 61"/>
        <xdr:cNvSpPr>
          <a:spLocks noChangeArrowheads="1"/>
        </xdr:cNvSpPr>
      </xdr:nvSpPr>
      <xdr:spPr bwMode="auto">
        <a:xfrm>
          <a:off x="10875169" y="441960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26194</xdr:rowOff>
    </xdr:from>
    <xdr:to>
      <xdr:col>11</xdr:col>
      <xdr:colOff>721519</xdr:colOff>
      <xdr:row>13</xdr:row>
      <xdr:rowOff>283369</xdr:rowOff>
    </xdr:to>
    <xdr:sp macro="" textlink="">
      <xdr:nvSpPr>
        <xdr:cNvPr id="5" name="Oval 61"/>
        <xdr:cNvSpPr>
          <a:spLocks noChangeArrowheads="1"/>
        </xdr:cNvSpPr>
      </xdr:nvSpPr>
      <xdr:spPr bwMode="auto">
        <a:xfrm>
          <a:off x="12046744" y="4419600"/>
          <a:ext cx="209550" cy="0"/>
        </a:xfrm>
        <a:prstGeom prst="ellipse">
          <a:avLst/>
        </a:prstGeom>
        <a:solidFill>
          <a:srgbClr val="FF0000"/>
        </a:solidFill>
        <a:ln w="9525">
          <a:solidFill>
            <a:srgbClr val="000000"/>
          </a:solidFill>
          <a:round/>
          <a:headEnd/>
          <a:tailEnd/>
        </a:ln>
      </xdr:spPr>
    </xdr:sp>
    <xdr:clientData/>
  </xdr:twoCellAnchor>
  <xdr:twoCellAnchor>
    <xdr:from>
      <xdr:col>8</xdr:col>
      <xdr:colOff>671512</xdr:colOff>
      <xdr:row>13</xdr:row>
      <xdr:rowOff>14289</xdr:rowOff>
    </xdr:from>
    <xdr:to>
      <xdr:col>8</xdr:col>
      <xdr:colOff>881062</xdr:colOff>
      <xdr:row>13</xdr:row>
      <xdr:rowOff>271464</xdr:rowOff>
    </xdr:to>
    <xdr:sp macro="" textlink="">
      <xdr:nvSpPr>
        <xdr:cNvPr id="6" name="Oval 61"/>
        <xdr:cNvSpPr>
          <a:spLocks noChangeArrowheads="1"/>
        </xdr:cNvSpPr>
      </xdr:nvSpPr>
      <xdr:spPr bwMode="auto">
        <a:xfrm>
          <a:off x="8339137" y="441960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1174750</xdr:colOff>
      <xdr:row>20</xdr:row>
      <xdr:rowOff>57150</xdr:rowOff>
    </xdr:from>
    <xdr:to>
      <xdr:col>10</xdr:col>
      <xdr:colOff>920750</xdr:colOff>
      <xdr:row>20</xdr:row>
      <xdr:rowOff>3841750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517071</xdr:colOff>
      <xdr:row>0</xdr:row>
      <xdr:rowOff>144576</xdr:rowOff>
    </xdr:from>
    <xdr:to>
      <xdr:col>14</xdr:col>
      <xdr:colOff>381679</xdr:colOff>
      <xdr:row>2</xdr:row>
      <xdr:rowOff>177912</xdr:rowOff>
    </xdr:to>
    <xdr:sp macro="" textlink="">
      <xdr:nvSpPr>
        <xdr:cNvPr id="2" name="22 Flecha izquierda">
          <a:hlinkClick xmlns:r="http://schemas.openxmlformats.org/officeDocument/2006/relationships" r:id="rId1"/>
        </xdr:cNvPr>
        <xdr:cNvSpPr/>
      </xdr:nvSpPr>
      <xdr:spPr>
        <a:xfrm>
          <a:off x="14642646" y="144576"/>
          <a:ext cx="1017133"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473869</xdr:colOff>
      <xdr:row>13</xdr:row>
      <xdr:rowOff>14287</xdr:rowOff>
    </xdr:from>
    <xdr:to>
      <xdr:col>9</xdr:col>
      <xdr:colOff>683419</xdr:colOff>
      <xdr:row>13</xdr:row>
      <xdr:rowOff>271462</xdr:rowOff>
    </xdr:to>
    <xdr:sp macro="" textlink="">
      <xdr:nvSpPr>
        <xdr:cNvPr id="3" name="Oval 61"/>
        <xdr:cNvSpPr>
          <a:spLocks noChangeArrowheads="1"/>
        </xdr:cNvSpPr>
      </xdr:nvSpPr>
      <xdr:spPr bwMode="auto">
        <a:xfrm>
          <a:off x="10389394" y="38957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445294</xdr:colOff>
      <xdr:row>13</xdr:row>
      <xdr:rowOff>33337</xdr:rowOff>
    </xdr:from>
    <xdr:to>
      <xdr:col>10</xdr:col>
      <xdr:colOff>654844</xdr:colOff>
      <xdr:row>13</xdr:row>
      <xdr:rowOff>280987</xdr:rowOff>
    </xdr:to>
    <xdr:sp macro="" textlink="">
      <xdr:nvSpPr>
        <xdr:cNvPr id="4" name="Oval 61"/>
        <xdr:cNvSpPr>
          <a:spLocks noChangeArrowheads="1"/>
        </xdr:cNvSpPr>
      </xdr:nvSpPr>
      <xdr:spPr bwMode="auto">
        <a:xfrm>
          <a:off x="11494294" y="3895725"/>
          <a:ext cx="171450" cy="0"/>
        </a:xfrm>
        <a:prstGeom prst="ellipse">
          <a:avLst/>
        </a:prstGeom>
        <a:solidFill>
          <a:srgbClr val="FFFF00"/>
        </a:solidFill>
        <a:ln w="9525">
          <a:solidFill>
            <a:srgbClr val="000000"/>
          </a:solidFill>
          <a:round/>
          <a:headEnd/>
          <a:tailEnd/>
        </a:ln>
      </xdr:spPr>
    </xdr:sp>
    <xdr:clientData/>
  </xdr:twoCellAnchor>
  <xdr:twoCellAnchor>
    <xdr:from>
      <xdr:col>11</xdr:col>
      <xdr:colOff>464344</xdr:colOff>
      <xdr:row>13</xdr:row>
      <xdr:rowOff>14287</xdr:rowOff>
    </xdr:from>
    <xdr:to>
      <xdr:col>11</xdr:col>
      <xdr:colOff>673894</xdr:colOff>
      <xdr:row>13</xdr:row>
      <xdr:rowOff>271462</xdr:rowOff>
    </xdr:to>
    <xdr:sp macro="" textlink="">
      <xdr:nvSpPr>
        <xdr:cNvPr id="5" name="Oval 61"/>
        <xdr:cNvSpPr>
          <a:spLocks noChangeArrowheads="1"/>
        </xdr:cNvSpPr>
      </xdr:nvSpPr>
      <xdr:spPr bwMode="auto">
        <a:xfrm>
          <a:off x="12132469" y="38957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540544</xdr:colOff>
      <xdr:row>13</xdr:row>
      <xdr:rowOff>14287</xdr:rowOff>
    </xdr:from>
    <xdr:to>
      <xdr:col>8</xdr:col>
      <xdr:colOff>750094</xdr:colOff>
      <xdr:row>13</xdr:row>
      <xdr:rowOff>271462</xdr:rowOff>
    </xdr:to>
    <xdr:sp macro="" textlink="">
      <xdr:nvSpPr>
        <xdr:cNvPr id="6" name="Oval 61"/>
        <xdr:cNvSpPr>
          <a:spLocks noChangeArrowheads="1"/>
        </xdr:cNvSpPr>
      </xdr:nvSpPr>
      <xdr:spPr bwMode="auto">
        <a:xfrm>
          <a:off x="9141619" y="38957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653144</xdr:colOff>
      <xdr:row>19</xdr:row>
      <xdr:rowOff>67732</xdr:rowOff>
    </xdr:from>
    <xdr:to>
      <xdr:col>10</xdr:col>
      <xdr:colOff>666751</xdr:colOff>
      <xdr:row>19</xdr:row>
      <xdr:rowOff>3714749</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517071</xdr:colOff>
      <xdr:row>0</xdr:row>
      <xdr:rowOff>99332</xdr:rowOff>
    </xdr:from>
    <xdr:to>
      <xdr:col>14</xdr:col>
      <xdr:colOff>460260</xdr:colOff>
      <xdr:row>2</xdr:row>
      <xdr:rowOff>132668</xdr:rowOff>
    </xdr:to>
    <xdr:sp macro="" textlink="">
      <xdr:nvSpPr>
        <xdr:cNvPr id="2" name="22 Flecha izquierda">
          <a:hlinkClick xmlns:r="http://schemas.openxmlformats.org/officeDocument/2006/relationships" r:id="rId1"/>
        </xdr:cNvPr>
        <xdr:cNvSpPr/>
      </xdr:nvSpPr>
      <xdr:spPr>
        <a:xfrm>
          <a:off x="14528346" y="99332"/>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473869</xdr:colOff>
      <xdr:row>13</xdr:row>
      <xdr:rowOff>14287</xdr:rowOff>
    </xdr:from>
    <xdr:to>
      <xdr:col>9</xdr:col>
      <xdr:colOff>683419</xdr:colOff>
      <xdr:row>13</xdr:row>
      <xdr:rowOff>271462</xdr:rowOff>
    </xdr:to>
    <xdr:sp macro="" textlink="">
      <xdr:nvSpPr>
        <xdr:cNvPr id="3" name="Oval 61"/>
        <xdr:cNvSpPr>
          <a:spLocks noChangeArrowheads="1"/>
        </xdr:cNvSpPr>
      </xdr:nvSpPr>
      <xdr:spPr bwMode="auto">
        <a:xfrm>
          <a:off x="9836944" y="325755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445294</xdr:colOff>
      <xdr:row>13</xdr:row>
      <xdr:rowOff>33337</xdr:rowOff>
    </xdr:from>
    <xdr:to>
      <xdr:col>10</xdr:col>
      <xdr:colOff>654844</xdr:colOff>
      <xdr:row>13</xdr:row>
      <xdr:rowOff>280987</xdr:rowOff>
    </xdr:to>
    <xdr:sp macro="" textlink="">
      <xdr:nvSpPr>
        <xdr:cNvPr id="4" name="Oval 61"/>
        <xdr:cNvSpPr>
          <a:spLocks noChangeArrowheads="1"/>
        </xdr:cNvSpPr>
      </xdr:nvSpPr>
      <xdr:spPr bwMode="auto">
        <a:xfrm>
          <a:off x="10941844" y="325755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464344</xdr:colOff>
      <xdr:row>13</xdr:row>
      <xdr:rowOff>14287</xdr:rowOff>
    </xdr:from>
    <xdr:to>
      <xdr:col>11</xdr:col>
      <xdr:colOff>673894</xdr:colOff>
      <xdr:row>13</xdr:row>
      <xdr:rowOff>271462</xdr:rowOff>
    </xdr:to>
    <xdr:sp macro="" textlink="">
      <xdr:nvSpPr>
        <xdr:cNvPr id="5" name="Oval 61"/>
        <xdr:cNvSpPr>
          <a:spLocks noChangeArrowheads="1"/>
        </xdr:cNvSpPr>
      </xdr:nvSpPr>
      <xdr:spPr bwMode="auto">
        <a:xfrm>
          <a:off x="12113419" y="3257550"/>
          <a:ext cx="209550" cy="0"/>
        </a:xfrm>
        <a:prstGeom prst="ellipse">
          <a:avLst/>
        </a:prstGeom>
        <a:solidFill>
          <a:srgbClr val="FF0000"/>
        </a:solidFill>
        <a:ln w="9525">
          <a:solidFill>
            <a:srgbClr val="000000"/>
          </a:solidFill>
          <a:round/>
          <a:headEnd/>
          <a:tailEnd/>
        </a:ln>
      </xdr:spPr>
    </xdr:sp>
    <xdr:clientData/>
  </xdr:twoCellAnchor>
  <xdr:twoCellAnchor>
    <xdr:from>
      <xdr:col>8</xdr:col>
      <xdr:colOff>540544</xdr:colOff>
      <xdr:row>13</xdr:row>
      <xdr:rowOff>14287</xdr:rowOff>
    </xdr:from>
    <xdr:to>
      <xdr:col>8</xdr:col>
      <xdr:colOff>750094</xdr:colOff>
      <xdr:row>13</xdr:row>
      <xdr:rowOff>271462</xdr:rowOff>
    </xdr:to>
    <xdr:sp macro="" textlink="">
      <xdr:nvSpPr>
        <xdr:cNvPr id="6" name="Oval 61"/>
        <xdr:cNvSpPr>
          <a:spLocks noChangeArrowheads="1"/>
        </xdr:cNvSpPr>
      </xdr:nvSpPr>
      <xdr:spPr bwMode="auto">
        <a:xfrm>
          <a:off x="8589169" y="325755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1547813</xdr:colOff>
      <xdr:row>44</xdr:row>
      <xdr:rowOff>128587</xdr:rowOff>
    </xdr:from>
    <xdr:to>
      <xdr:col>10</xdr:col>
      <xdr:colOff>892968</xdr:colOff>
      <xdr:row>44</xdr:row>
      <xdr:rowOff>3750468</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364671</xdr:colOff>
      <xdr:row>1</xdr:row>
      <xdr:rowOff>32657</xdr:rowOff>
    </xdr:from>
    <xdr:to>
      <xdr:col>13</xdr:col>
      <xdr:colOff>1064683</xdr:colOff>
      <xdr:row>2</xdr:row>
      <xdr:rowOff>227918</xdr:rowOff>
    </xdr:to>
    <xdr:sp macro="" textlink="">
      <xdr:nvSpPr>
        <xdr:cNvPr id="2" name="22 Flecha izquierda">
          <a:hlinkClick xmlns:r="http://schemas.openxmlformats.org/officeDocument/2006/relationships" r:id="rId1"/>
        </xdr:cNvPr>
        <xdr:cNvSpPr/>
      </xdr:nvSpPr>
      <xdr:spPr>
        <a:xfrm>
          <a:off x="13718721" y="194582"/>
          <a:ext cx="700012"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342900</xdr:colOff>
      <xdr:row>13</xdr:row>
      <xdr:rowOff>154517</xdr:rowOff>
    </xdr:from>
    <xdr:to>
      <xdr:col>9</xdr:col>
      <xdr:colOff>552450</xdr:colOff>
      <xdr:row>14</xdr:row>
      <xdr:rowOff>78317</xdr:rowOff>
    </xdr:to>
    <xdr:sp macro="" textlink="">
      <xdr:nvSpPr>
        <xdr:cNvPr id="3" name="Oval 61"/>
        <xdr:cNvSpPr>
          <a:spLocks noChangeArrowheads="1"/>
        </xdr:cNvSpPr>
      </xdr:nvSpPr>
      <xdr:spPr bwMode="auto">
        <a:xfrm>
          <a:off x="8982075" y="26003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647700</xdr:colOff>
      <xdr:row>13</xdr:row>
      <xdr:rowOff>173567</xdr:rowOff>
    </xdr:from>
    <xdr:to>
      <xdr:col>10</xdr:col>
      <xdr:colOff>857250</xdr:colOff>
      <xdr:row>14</xdr:row>
      <xdr:rowOff>87842</xdr:rowOff>
    </xdr:to>
    <xdr:sp macro="" textlink="">
      <xdr:nvSpPr>
        <xdr:cNvPr id="4" name="Oval 61"/>
        <xdr:cNvSpPr>
          <a:spLocks noChangeArrowheads="1"/>
        </xdr:cNvSpPr>
      </xdr:nvSpPr>
      <xdr:spPr bwMode="auto">
        <a:xfrm>
          <a:off x="10115550" y="26003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793750</xdr:colOff>
      <xdr:row>13</xdr:row>
      <xdr:rowOff>154517</xdr:rowOff>
    </xdr:from>
    <xdr:to>
      <xdr:col>11</xdr:col>
      <xdr:colOff>1003300</xdr:colOff>
      <xdr:row>14</xdr:row>
      <xdr:rowOff>78317</xdr:rowOff>
    </xdr:to>
    <xdr:sp macro="" textlink="">
      <xdr:nvSpPr>
        <xdr:cNvPr id="5" name="Oval 61"/>
        <xdr:cNvSpPr>
          <a:spLocks noChangeArrowheads="1"/>
        </xdr:cNvSpPr>
      </xdr:nvSpPr>
      <xdr:spPr bwMode="auto">
        <a:xfrm>
          <a:off x="11652250" y="26003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409575</xdr:colOff>
      <xdr:row>13</xdr:row>
      <xdr:rowOff>154517</xdr:rowOff>
    </xdr:from>
    <xdr:to>
      <xdr:col>8</xdr:col>
      <xdr:colOff>619125</xdr:colOff>
      <xdr:row>14</xdr:row>
      <xdr:rowOff>78317</xdr:rowOff>
    </xdr:to>
    <xdr:sp macro="" textlink="">
      <xdr:nvSpPr>
        <xdr:cNvPr id="6" name="Oval 61"/>
        <xdr:cNvSpPr>
          <a:spLocks noChangeArrowheads="1"/>
        </xdr:cNvSpPr>
      </xdr:nvSpPr>
      <xdr:spPr bwMode="auto">
        <a:xfrm>
          <a:off x="8058150" y="26003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1214437</xdr:colOff>
      <xdr:row>30</xdr:row>
      <xdr:rowOff>142875</xdr:rowOff>
    </xdr:from>
    <xdr:to>
      <xdr:col>11</xdr:col>
      <xdr:colOff>0</xdr:colOff>
      <xdr:row>30</xdr:row>
      <xdr:rowOff>3702843</xdr:rowOff>
    </xdr:to>
    <xdr:graphicFrame macro="">
      <xdr:nvGraphicFramePr>
        <xdr:cNvPr id="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269421</xdr:colOff>
      <xdr:row>0</xdr:row>
      <xdr:rowOff>156482</xdr:rowOff>
    </xdr:from>
    <xdr:to>
      <xdr:col>13</xdr:col>
      <xdr:colOff>1288935</xdr:colOff>
      <xdr:row>2</xdr:row>
      <xdr:rowOff>189818</xdr:rowOff>
    </xdr:to>
    <xdr:sp macro="" textlink="">
      <xdr:nvSpPr>
        <xdr:cNvPr id="2" name="22 Flecha izquierda">
          <a:hlinkClick xmlns:r="http://schemas.openxmlformats.org/officeDocument/2006/relationships" r:id="rId1"/>
        </xdr:cNvPr>
        <xdr:cNvSpPr/>
      </xdr:nvSpPr>
      <xdr:spPr>
        <a:xfrm>
          <a:off x="14366421" y="156482"/>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521494</xdr:colOff>
      <xdr:row>13</xdr:row>
      <xdr:rowOff>61914</xdr:rowOff>
    </xdr:from>
    <xdr:to>
      <xdr:col>9</xdr:col>
      <xdr:colOff>731044</xdr:colOff>
      <xdr:row>13</xdr:row>
      <xdr:rowOff>273845</xdr:rowOff>
    </xdr:to>
    <xdr:sp macro="" textlink="">
      <xdr:nvSpPr>
        <xdr:cNvPr id="3" name="Oval 61"/>
        <xdr:cNvSpPr>
          <a:spLocks noChangeArrowheads="1"/>
        </xdr:cNvSpPr>
      </xdr:nvSpPr>
      <xdr:spPr bwMode="auto">
        <a:xfrm>
          <a:off x="9560719" y="350520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492919</xdr:colOff>
      <xdr:row>13</xdr:row>
      <xdr:rowOff>80964</xdr:rowOff>
    </xdr:from>
    <xdr:to>
      <xdr:col>10</xdr:col>
      <xdr:colOff>702469</xdr:colOff>
      <xdr:row>13</xdr:row>
      <xdr:rowOff>273845</xdr:rowOff>
    </xdr:to>
    <xdr:sp macro="" textlink="">
      <xdr:nvSpPr>
        <xdr:cNvPr id="4" name="Oval 61"/>
        <xdr:cNvSpPr>
          <a:spLocks noChangeArrowheads="1"/>
        </xdr:cNvSpPr>
      </xdr:nvSpPr>
      <xdr:spPr bwMode="auto">
        <a:xfrm>
          <a:off x="10665619" y="350520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61914</xdr:rowOff>
    </xdr:from>
    <xdr:to>
      <xdr:col>11</xdr:col>
      <xdr:colOff>721519</xdr:colOff>
      <xdr:row>13</xdr:row>
      <xdr:rowOff>273845</xdr:rowOff>
    </xdr:to>
    <xdr:sp macro="" textlink="">
      <xdr:nvSpPr>
        <xdr:cNvPr id="5" name="Oval 61"/>
        <xdr:cNvSpPr>
          <a:spLocks noChangeArrowheads="1"/>
        </xdr:cNvSpPr>
      </xdr:nvSpPr>
      <xdr:spPr bwMode="auto">
        <a:xfrm>
          <a:off x="11837194" y="3505200"/>
          <a:ext cx="209550" cy="0"/>
        </a:xfrm>
        <a:prstGeom prst="ellipse">
          <a:avLst/>
        </a:prstGeom>
        <a:solidFill>
          <a:srgbClr val="FF0000"/>
        </a:solidFill>
        <a:ln w="9525">
          <a:solidFill>
            <a:srgbClr val="000000"/>
          </a:solidFill>
          <a:round/>
          <a:headEnd/>
          <a:tailEnd/>
        </a:ln>
      </xdr:spPr>
    </xdr:sp>
    <xdr:clientData/>
  </xdr:twoCellAnchor>
  <xdr:twoCellAnchor>
    <xdr:from>
      <xdr:col>8</xdr:col>
      <xdr:colOff>588169</xdr:colOff>
      <xdr:row>13</xdr:row>
      <xdr:rowOff>61914</xdr:rowOff>
    </xdr:from>
    <xdr:to>
      <xdr:col>8</xdr:col>
      <xdr:colOff>797719</xdr:colOff>
      <xdr:row>13</xdr:row>
      <xdr:rowOff>273845</xdr:rowOff>
    </xdr:to>
    <xdr:sp macro="" textlink="">
      <xdr:nvSpPr>
        <xdr:cNvPr id="6" name="Oval 61"/>
        <xdr:cNvSpPr>
          <a:spLocks noChangeArrowheads="1"/>
        </xdr:cNvSpPr>
      </xdr:nvSpPr>
      <xdr:spPr bwMode="auto">
        <a:xfrm>
          <a:off x="8408194" y="3505200"/>
          <a:ext cx="209550" cy="0"/>
        </a:xfrm>
        <a:prstGeom prst="ellipse">
          <a:avLst/>
        </a:prstGeom>
        <a:solidFill>
          <a:srgbClr val="1F497D"/>
        </a:solidFill>
        <a:ln w="9525">
          <a:solidFill>
            <a:srgbClr val="000000"/>
          </a:solidFill>
          <a:round/>
          <a:headEnd/>
          <a:tailEnd/>
        </a:ln>
      </xdr:spPr>
    </xdr:sp>
    <xdr:clientData/>
  </xdr:twoCellAnchor>
  <xdr:twoCellAnchor>
    <xdr:from>
      <xdr:col>2</xdr:col>
      <xdr:colOff>976312</xdr:colOff>
      <xdr:row>27</xdr:row>
      <xdr:rowOff>45243</xdr:rowOff>
    </xdr:from>
    <xdr:to>
      <xdr:col>10</xdr:col>
      <xdr:colOff>1083469</xdr:colOff>
      <xdr:row>27</xdr:row>
      <xdr:rowOff>3845718</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202746</xdr:colOff>
      <xdr:row>0</xdr:row>
      <xdr:rowOff>156482</xdr:rowOff>
    </xdr:from>
    <xdr:to>
      <xdr:col>13</xdr:col>
      <xdr:colOff>22110</xdr:colOff>
      <xdr:row>2</xdr:row>
      <xdr:rowOff>189818</xdr:rowOff>
    </xdr:to>
    <xdr:sp macro="" textlink="">
      <xdr:nvSpPr>
        <xdr:cNvPr id="2" name="22 Flecha izquierda">
          <a:hlinkClick xmlns:r="http://schemas.openxmlformats.org/officeDocument/2006/relationships" r:id="rId1"/>
        </xdr:cNvPr>
        <xdr:cNvSpPr/>
      </xdr:nvSpPr>
      <xdr:spPr>
        <a:xfrm>
          <a:off x="13947321" y="156482"/>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8</xdr:col>
      <xdr:colOff>545306</xdr:colOff>
      <xdr:row>13</xdr:row>
      <xdr:rowOff>2380</xdr:rowOff>
    </xdr:from>
    <xdr:to>
      <xdr:col>8</xdr:col>
      <xdr:colOff>754856</xdr:colOff>
      <xdr:row>13</xdr:row>
      <xdr:rowOff>259555</xdr:rowOff>
    </xdr:to>
    <xdr:sp macro="" textlink="">
      <xdr:nvSpPr>
        <xdr:cNvPr id="3" name="Oval 61"/>
        <xdr:cNvSpPr>
          <a:spLocks noChangeArrowheads="1"/>
        </xdr:cNvSpPr>
      </xdr:nvSpPr>
      <xdr:spPr bwMode="auto">
        <a:xfrm>
          <a:off x="10289381" y="3067050"/>
          <a:ext cx="209550" cy="0"/>
        </a:xfrm>
        <a:prstGeom prst="ellipse">
          <a:avLst/>
        </a:prstGeom>
        <a:solidFill>
          <a:srgbClr val="00FF00"/>
        </a:solidFill>
        <a:ln w="9525">
          <a:solidFill>
            <a:srgbClr val="000000"/>
          </a:solidFill>
          <a:round/>
          <a:headEnd/>
          <a:tailEnd/>
        </a:ln>
      </xdr:spPr>
    </xdr:sp>
    <xdr:clientData/>
  </xdr:twoCellAnchor>
  <xdr:twoCellAnchor>
    <xdr:from>
      <xdr:col>9</xdr:col>
      <xdr:colOff>516731</xdr:colOff>
      <xdr:row>13</xdr:row>
      <xdr:rowOff>21430</xdr:rowOff>
    </xdr:from>
    <xdr:to>
      <xdr:col>9</xdr:col>
      <xdr:colOff>726281</xdr:colOff>
      <xdr:row>13</xdr:row>
      <xdr:rowOff>269080</xdr:rowOff>
    </xdr:to>
    <xdr:sp macro="" textlink="">
      <xdr:nvSpPr>
        <xdr:cNvPr id="4" name="Oval 61"/>
        <xdr:cNvSpPr>
          <a:spLocks noChangeArrowheads="1"/>
        </xdr:cNvSpPr>
      </xdr:nvSpPr>
      <xdr:spPr bwMode="auto">
        <a:xfrm>
          <a:off x="11184731" y="3067050"/>
          <a:ext cx="0" cy="0"/>
        </a:xfrm>
        <a:prstGeom prst="ellipse">
          <a:avLst/>
        </a:prstGeom>
        <a:solidFill>
          <a:srgbClr val="FFFF00"/>
        </a:solidFill>
        <a:ln w="9525">
          <a:solidFill>
            <a:srgbClr val="000000"/>
          </a:solidFill>
          <a:round/>
          <a:headEnd/>
          <a:tailEnd/>
        </a:ln>
      </xdr:spPr>
    </xdr:sp>
    <xdr:clientData/>
  </xdr:twoCellAnchor>
  <xdr:twoCellAnchor>
    <xdr:from>
      <xdr:col>10</xdr:col>
      <xdr:colOff>535781</xdr:colOff>
      <xdr:row>13</xdr:row>
      <xdr:rowOff>2380</xdr:rowOff>
    </xdr:from>
    <xdr:to>
      <xdr:col>10</xdr:col>
      <xdr:colOff>745331</xdr:colOff>
      <xdr:row>13</xdr:row>
      <xdr:rowOff>259555</xdr:rowOff>
    </xdr:to>
    <xdr:sp macro="" textlink="">
      <xdr:nvSpPr>
        <xdr:cNvPr id="5" name="Oval 61"/>
        <xdr:cNvSpPr>
          <a:spLocks noChangeArrowheads="1"/>
        </xdr:cNvSpPr>
      </xdr:nvSpPr>
      <xdr:spPr bwMode="auto">
        <a:xfrm>
          <a:off x="11718131" y="3067050"/>
          <a:ext cx="209550" cy="0"/>
        </a:xfrm>
        <a:prstGeom prst="ellipse">
          <a:avLst/>
        </a:prstGeom>
        <a:solidFill>
          <a:srgbClr val="FF0000"/>
        </a:solidFill>
        <a:ln w="9525">
          <a:solidFill>
            <a:srgbClr val="000000"/>
          </a:solidFill>
          <a:round/>
          <a:headEnd/>
          <a:tailEnd/>
        </a:ln>
      </xdr:spPr>
    </xdr:sp>
    <xdr:clientData/>
  </xdr:twoCellAnchor>
  <xdr:twoCellAnchor>
    <xdr:from>
      <xdr:col>7</xdr:col>
      <xdr:colOff>611981</xdr:colOff>
      <xdr:row>13</xdr:row>
      <xdr:rowOff>2380</xdr:rowOff>
    </xdr:from>
    <xdr:to>
      <xdr:col>7</xdr:col>
      <xdr:colOff>821531</xdr:colOff>
      <xdr:row>13</xdr:row>
      <xdr:rowOff>259555</xdr:rowOff>
    </xdr:to>
    <xdr:sp macro="" textlink="">
      <xdr:nvSpPr>
        <xdr:cNvPr id="6" name="Oval 61"/>
        <xdr:cNvSpPr>
          <a:spLocks noChangeArrowheads="1"/>
        </xdr:cNvSpPr>
      </xdr:nvSpPr>
      <xdr:spPr bwMode="auto">
        <a:xfrm>
          <a:off x="8993981" y="306705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1809749</xdr:colOff>
      <xdr:row>24</xdr:row>
      <xdr:rowOff>25400</xdr:rowOff>
    </xdr:from>
    <xdr:to>
      <xdr:col>9</xdr:col>
      <xdr:colOff>206374</xdr:colOff>
      <xdr:row>24</xdr:row>
      <xdr:rowOff>3810000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193221</xdr:colOff>
      <xdr:row>0</xdr:row>
      <xdr:rowOff>108857</xdr:rowOff>
    </xdr:from>
    <xdr:to>
      <xdr:col>15</xdr:col>
      <xdr:colOff>450735</xdr:colOff>
      <xdr:row>2</xdr:row>
      <xdr:rowOff>142193</xdr:rowOff>
    </xdr:to>
    <xdr:sp macro="" textlink="">
      <xdr:nvSpPr>
        <xdr:cNvPr id="2" name="22 Flecha izquierda">
          <a:hlinkClick xmlns:r="http://schemas.openxmlformats.org/officeDocument/2006/relationships" r:id="rId1"/>
        </xdr:cNvPr>
        <xdr:cNvSpPr/>
      </xdr:nvSpPr>
      <xdr:spPr>
        <a:xfrm>
          <a:off x="14861721" y="1088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440532</xdr:colOff>
      <xdr:row>13</xdr:row>
      <xdr:rowOff>23813</xdr:rowOff>
    </xdr:from>
    <xdr:to>
      <xdr:col>9</xdr:col>
      <xdr:colOff>619125</xdr:colOff>
      <xdr:row>13</xdr:row>
      <xdr:rowOff>271462</xdr:rowOff>
    </xdr:to>
    <xdr:sp macro="" textlink="">
      <xdr:nvSpPr>
        <xdr:cNvPr id="3" name="Oval 61"/>
        <xdr:cNvSpPr>
          <a:spLocks noChangeArrowheads="1"/>
        </xdr:cNvSpPr>
      </xdr:nvSpPr>
      <xdr:spPr bwMode="auto">
        <a:xfrm>
          <a:off x="9956007" y="3248025"/>
          <a:ext cx="178593" cy="0"/>
        </a:xfrm>
        <a:prstGeom prst="ellipse">
          <a:avLst/>
        </a:prstGeom>
        <a:solidFill>
          <a:srgbClr val="00FF00"/>
        </a:solidFill>
        <a:ln w="9525">
          <a:solidFill>
            <a:srgbClr val="000000"/>
          </a:solidFill>
          <a:round/>
          <a:headEnd/>
          <a:tailEnd/>
        </a:ln>
      </xdr:spPr>
    </xdr:sp>
    <xdr:clientData/>
  </xdr:twoCellAnchor>
  <xdr:twoCellAnchor>
    <xdr:from>
      <xdr:col>10</xdr:col>
      <xdr:colOff>445294</xdr:colOff>
      <xdr:row>13</xdr:row>
      <xdr:rowOff>33338</xdr:rowOff>
    </xdr:from>
    <xdr:to>
      <xdr:col>10</xdr:col>
      <xdr:colOff>654844</xdr:colOff>
      <xdr:row>13</xdr:row>
      <xdr:rowOff>280988</xdr:rowOff>
    </xdr:to>
    <xdr:sp macro="" textlink="">
      <xdr:nvSpPr>
        <xdr:cNvPr id="4" name="Oval 61"/>
        <xdr:cNvSpPr>
          <a:spLocks noChangeArrowheads="1"/>
        </xdr:cNvSpPr>
      </xdr:nvSpPr>
      <xdr:spPr bwMode="auto">
        <a:xfrm>
          <a:off x="10951369" y="32480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38101</xdr:rowOff>
    </xdr:from>
    <xdr:to>
      <xdr:col>11</xdr:col>
      <xdr:colOff>721519</xdr:colOff>
      <xdr:row>13</xdr:row>
      <xdr:rowOff>295276</xdr:rowOff>
    </xdr:to>
    <xdr:sp macro="" textlink="">
      <xdr:nvSpPr>
        <xdr:cNvPr id="5" name="Oval 61"/>
        <xdr:cNvSpPr>
          <a:spLocks noChangeArrowheads="1"/>
        </xdr:cNvSpPr>
      </xdr:nvSpPr>
      <xdr:spPr bwMode="auto">
        <a:xfrm>
          <a:off x="12170569" y="32480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683418</xdr:colOff>
      <xdr:row>13</xdr:row>
      <xdr:rowOff>26195</xdr:rowOff>
    </xdr:from>
    <xdr:to>
      <xdr:col>8</xdr:col>
      <xdr:colOff>892968</xdr:colOff>
      <xdr:row>13</xdr:row>
      <xdr:rowOff>283370</xdr:rowOff>
    </xdr:to>
    <xdr:sp macro="" textlink="">
      <xdr:nvSpPr>
        <xdr:cNvPr id="6" name="Oval 61"/>
        <xdr:cNvSpPr>
          <a:spLocks noChangeArrowheads="1"/>
        </xdr:cNvSpPr>
      </xdr:nvSpPr>
      <xdr:spPr bwMode="auto">
        <a:xfrm>
          <a:off x="8617743" y="32480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2262186</xdr:colOff>
      <xdr:row>21</xdr:row>
      <xdr:rowOff>9525</xdr:rowOff>
    </xdr:from>
    <xdr:to>
      <xdr:col>10</xdr:col>
      <xdr:colOff>0</xdr:colOff>
      <xdr:row>21</xdr:row>
      <xdr:rowOff>3833813</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379488</xdr:colOff>
      <xdr:row>30</xdr:row>
      <xdr:rowOff>52917</xdr:rowOff>
    </xdr:from>
    <xdr:to>
      <xdr:col>15</xdr:col>
      <xdr:colOff>0</xdr:colOff>
      <xdr:row>33</xdr:row>
      <xdr:rowOff>21167</xdr:rowOff>
    </xdr:to>
    <xdr:sp macro="" textlink="">
      <xdr:nvSpPr>
        <xdr:cNvPr id="2" name="2 Flecha izquierda">
          <a:hlinkClick xmlns:r="http://schemas.openxmlformats.org/officeDocument/2006/relationships" r:id="rId1"/>
        </xdr:cNvPr>
        <xdr:cNvSpPr/>
      </xdr:nvSpPr>
      <xdr:spPr>
        <a:xfrm>
          <a:off x="15038463" y="9673167"/>
          <a:ext cx="382512" cy="654050"/>
        </a:xfrm>
        <a:prstGeom prst="leftArrow">
          <a:avLst/>
        </a:prstGeom>
      </xdr:spPr>
      <xdr:style>
        <a:lnRef idx="2">
          <a:schemeClr val="accent1">
            <a:shade val="50000"/>
          </a:schemeClr>
        </a:lnRef>
        <a:fillRef idx="1002">
          <a:schemeClr val="dk1"/>
        </a:fillRef>
        <a:effectRef idx="0">
          <a:schemeClr val="accent1"/>
        </a:effectRef>
        <a:fontRef idx="minor">
          <a:schemeClr val="lt1"/>
        </a:fontRef>
      </xdr:style>
      <xdr:txBody>
        <a:bodyPr vertOverflow="clip" rtlCol="0" anchor="ctr"/>
        <a:lstStyle/>
        <a:p>
          <a:pPr algn="ctr"/>
          <a:r>
            <a:rPr lang="es-MX" sz="1200"/>
            <a:t>Atrás</a:t>
          </a:r>
        </a:p>
      </xdr:txBody>
    </xdr:sp>
    <xdr:clientData/>
  </xdr:twoCellAnchor>
  <xdr:twoCellAnchor>
    <xdr:from>
      <xdr:col>14</xdr:col>
      <xdr:colOff>2721</xdr:colOff>
      <xdr:row>1</xdr:row>
      <xdr:rowOff>175532</xdr:rowOff>
    </xdr:from>
    <xdr:to>
      <xdr:col>15</xdr:col>
      <xdr:colOff>260235</xdr:colOff>
      <xdr:row>3</xdr:row>
      <xdr:rowOff>132668</xdr:rowOff>
    </xdr:to>
    <xdr:sp macro="" textlink="">
      <xdr:nvSpPr>
        <xdr:cNvPr id="3" name="22 Flecha izquierda">
          <a:hlinkClick xmlns:r="http://schemas.openxmlformats.org/officeDocument/2006/relationships" r:id="rId2"/>
        </xdr:cNvPr>
        <xdr:cNvSpPr/>
      </xdr:nvSpPr>
      <xdr:spPr>
        <a:xfrm>
          <a:off x="14661696" y="3374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461963</xdr:colOff>
      <xdr:row>13</xdr:row>
      <xdr:rowOff>38100</xdr:rowOff>
    </xdr:from>
    <xdr:to>
      <xdr:col>9</xdr:col>
      <xdr:colOff>671513</xdr:colOff>
      <xdr:row>13</xdr:row>
      <xdr:rowOff>295275</xdr:rowOff>
    </xdr:to>
    <xdr:sp macro="" textlink="">
      <xdr:nvSpPr>
        <xdr:cNvPr id="4" name="Oval 61"/>
        <xdr:cNvSpPr>
          <a:spLocks noChangeArrowheads="1"/>
        </xdr:cNvSpPr>
      </xdr:nvSpPr>
      <xdr:spPr bwMode="auto">
        <a:xfrm>
          <a:off x="10225088" y="330517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445294</xdr:colOff>
      <xdr:row>13</xdr:row>
      <xdr:rowOff>33338</xdr:rowOff>
    </xdr:from>
    <xdr:to>
      <xdr:col>10</xdr:col>
      <xdr:colOff>654844</xdr:colOff>
      <xdr:row>13</xdr:row>
      <xdr:rowOff>280988</xdr:rowOff>
    </xdr:to>
    <xdr:sp macro="" textlink="">
      <xdr:nvSpPr>
        <xdr:cNvPr id="5" name="Oval 61"/>
        <xdr:cNvSpPr>
          <a:spLocks noChangeArrowheads="1"/>
        </xdr:cNvSpPr>
      </xdr:nvSpPr>
      <xdr:spPr bwMode="auto">
        <a:xfrm>
          <a:off x="11160919" y="330517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38101</xdr:rowOff>
    </xdr:from>
    <xdr:to>
      <xdr:col>11</xdr:col>
      <xdr:colOff>721519</xdr:colOff>
      <xdr:row>13</xdr:row>
      <xdr:rowOff>295276</xdr:rowOff>
    </xdr:to>
    <xdr:sp macro="" textlink="">
      <xdr:nvSpPr>
        <xdr:cNvPr id="6" name="Oval 61"/>
        <xdr:cNvSpPr>
          <a:spLocks noChangeArrowheads="1"/>
        </xdr:cNvSpPr>
      </xdr:nvSpPr>
      <xdr:spPr bwMode="auto">
        <a:xfrm>
          <a:off x="12380119" y="3305175"/>
          <a:ext cx="209550" cy="0"/>
        </a:xfrm>
        <a:prstGeom prst="ellipse">
          <a:avLst/>
        </a:prstGeom>
        <a:solidFill>
          <a:srgbClr val="FF0000"/>
        </a:solidFill>
        <a:ln w="9525">
          <a:solidFill>
            <a:srgbClr val="000000"/>
          </a:solidFill>
          <a:round/>
          <a:headEnd/>
          <a:tailEnd/>
        </a:ln>
      </xdr:spPr>
    </xdr:sp>
    <xdr:clientData/>
  </xdr:twoCellAnchor>
  <xdr:twoCellAnchor>
    <xdr:from>
      <xdr:col>8</xdr:col>
      <xdr:colOff>683418</xdr:colOff>
      <xdr:row>13</xdr:row>
      <xdr:rowOff>26195</xdr:rowOff>
    </xdr:from>
    <xdr:to>
      <xdr:col>8</xdr:col>
      <xdr:colOff>892968</xdr:colOff>
      <xdr:row>13</xdr:row>
      <xdr:rowOff>283370</xdr:rowOff>
    </xdr:to>
    <xdr:sp macro="" textlink="">
      <xdr:nvSpPr>
        <xdr:cNvPr id="7" name="Oval 61"/>
        <xdr:cNvSpPr>
          <a:spLocks noChangeArrowheads="1"/>
        </xdr:cNvSpPr>
      </xdr:nvSpPr>
      <xdr:spPr bwMode="auto">
        <a:xfrm>
          <a:off x="8865393" y="3305175"/>
          <a:ext cx="209550" cy="0"/>
        </a:xfrm>
        <a:prstGeom prst="ellipse">
          <a:avLst/>
        </a:prstGeom>
        <a:solidFill>
          <a:srgbClr val="1F497D"/>
        </a:solidFill>
        <a:ln w="9525">
          <a:solidFill>
            <a:srgbClr val="000000"/>
          </a:solidFill>
          <a:round/>
          <a:headEnd/>
          <a:tailEnd/>
        </a:ln>
      </xdr:spPr>
    </xdr:sp>
    <xdr:clientData/>
  </xdr:twoCellAnchor>
  <xdr:twoCellAnchor>
    <xdr:from>
      <xdr:col>2</xdr:col>
      <xdr:colOff>1270000</xdr:colOff>
      <xdr:row>27</xdr:row>
      <xdr:rowOff>25400</xdr:rowOff>
    </xdr:from>
    <xdr:to>
      <xdr:col>10</xdr:col>
      <xdr:colOff>1079500</xdr:colOff>
      <xdr:row>27</xdr:row>
      <xdr:rowOff>3810000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278946</xdr:colOff>
      <xdr:row>0</xdr:row>
      <xdr:rowOff>146957</xdr:rowOff>
    </xdr:from>
    <xdr:to>
      <xdr:col>14</xdr:col>
      <xdr:colOff>98310</xdr:colOff>
      <xdr:row>2</xdr:row>
      <xdr:rowOff>180293</xdr:rowOff>
    </xdr:to>
    <xdr:sp macro="" textlink="">
      <xdr:nvSpPr>
        <xdr:cNvPr id="2" name="22 Flecha izquierda">
          <a:hlinkClick xmlns:r="http://schemas.openxmlformats.org/officeDocument/2006/relationships" r:id="rId1"/>
        </xdr:cNvPr>
        <xdr:cNvSpPr/>
      </xdr:nvSpPr>
      <xdr:spPr>
        <a:xfrm>
          <a:off x="14137821" y="1469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11</xdr:col>
      <xdr:colOff>345281</xdr:colOff>
      <xdr:row>13</xdr:row>
      <xdr:rowOff>73820</xdr:rowOff>
    </xdr:from>
    <xdr:to>
      <xdr:col>11</xdr:col>
      <xdr:colOff>654843</xdr:colOff>
      <xdr:row>13</xdr:row>
      <xdr:rowOff>369094</xdr:rowOff>
    </xdr:to>
    <xdr:sp macro="" textlink="">
      <xdr:nvSpPr>
        <xdr:cNvPr id="3" name="Oval 61"/>
        <xdr:cNvSpPr>
          <a:spLocks noChangeArrowheads="1"/>
        </xdr:cNvSpPr>
      </xdr:nvSpPr>
      <xdr:spPr bwMode="auto">
        <a:xfrm>
          <a:off x="12022931" y="3638550"/>
          <a:ext cx="309562" cy="0"/>
        </a:xfrm>
        <a:prstGeom prst="ellipse">
          <a:avLst/>
        </a:prstGeom>
        <a:solidFill>
          <a:srgbClr val="FF0000"/>
        </a:solidFill>
        <a:ln w="9525">
          <a:solidFill>
            <a:srgbClr val="000000"/>
          </a:solidFill>
          <a:round/>
          <a:headEnd/>
          <a:tailEnd/>
        </a:ln>
      </xdr:spPr>
    </xdr:sp>
    <xdr:clientData/>
  </xdr:twoCellAnchor>
  <xdr:twoCellAnchor>
    <xdr:from>
      <xdr:col>9</xdr:col>
      <xdr:colOff>345282</xdr:colOff>
      <xdr:row>13</xdr:row>
      <xdr:rowOff>47626</xdr:rowOff>
    </xdr:from>
    <xdr:to>
      <xdr:col>9</xdr:col>
      <xdr:colOff>714376</xdr:colOff>
      <xdr:row>13</xdr:row>
      <xdr:rowOff>333376</xdr:rowOff>
    </xdr:to>
    <xdr:sp macro="" textlink="">
      <xdr:nvSpPr>
        <xdr:cNvPr id="4" name="Oval 61"/>
        <xdr:cNvSpPr>
          <a:spLocks noChangeArrowheads="1"/>
        </xdr:cNvSpPr>
      </xdr:nvSpPr>
      <xdr:spPr bwMode="auto">
        <a:xfrm>
          <a:off x="9870282" y="3638550"/>
          <a:ext cx="369094" cy="0"/>
        </a:xfrm>
        <a:prstGeom prst="ellipse">
          <a:avLst/>
        </a:prstGeom>
        <a:solidFill>
          <a:srgbClr val="00FF00"/>
        </a:solidFill>
        <a:ln w="9525">
          <a:solidFill>
            <a:srgbClr val="000000"/>
          </a:solidFill>
          <a:round/>
          <a:headEnd/>
          <a:tailEnd/>
        </a:ln>
      </xdr:spPr>
    </xdr:sp>
    <xdr:clientData/>
  </xdr:twoCellAnchor>
  <xdr:twoCellAnchor>
    <xdr:from>
      <xdr:col>10</xdr:col>
      <xdr:colOff>381000</xdr:colOff>
      <xdr:row>13</xdr:row>
      <xdr:rowOff>92870</xdr:rowOff>
    </xdr:from>
    <xdr:to>
      <xdr:col>10</xdr:col>
      <xdr:colOff>714375</xdr:colOff>
      <xdr:row>13</xdr:row>
      <xdr:rowOff>345281</xdr:rowOff>
    </xdr:to>
    <xdr:sp macro="" textlink="">
      <xdr:nvSpPr>
        <xdr:cNvPr id="5" name="Oval 61"/>
        <xdr:cNvSpPr>
          <a:spLocks noChangeArrowheads="1"/>
        </xdr:cNvSpPr>
      </xdr:nvSpPr>
      <xdr:spPr bwMode="auto">
        <a:xfrm>
          <a:off x="10906125" y="3638550"/>
          <a:ext cx="333375" cy="0"/>
        </a:xfrm>
        <a:prstGeom prst="ellipse">
          <a:avLst/>
        </a:prstGeom>
        <a:solidFill>
          <a:srgbClr val="FFFF00"/>
        </a:solidFill>
        <a:ln w="9525">
          <a:solidFill>
            <a:srgbClr val="000000"/>
          </a:solidFill>
          <a:round/>
          <a:headEnd/>
          <a:tailEnd/>
        </a:ln>
      </xdr:spPr>
    </xdr:sp>
    <xdr:clientData/>
  </xdr:twoCellAnchor>
  <xdr:twoCellAnchor>
    <xdr:from>
      <xdr:col>8</xdr:col>
      <xdr:colOff>504825</xdr:colOff>
      <xdr:row>13</xdr:row>
      <xdr:rowOff>85726</xdr:rowOff>
    </xdr:from>
    <xdr:to>
      <xdr:col>8</xdr:col>
      <xdr:colOff>714375</xdr:colOff>
      <xdr:row>13</xdr:row>
      <xdr:rowOff>369093</xdr:rowOff>
    </xdr:to>
    <xdr:sp macro="" textlink="">
      <xdr:nvSpPr>
        <xdr:cNvPr id="6" name="Oval 61"/>
        <xdr:cNvSpPr>
          <a:spLocks noChangeArrowheads="1"/>
        </xdr:cNvSpPr>
      </xdr:nvSpPr>
      <xdr:spPr bwMode="auto">
        <a:xfrm>
          <a:off x="8696325" y="363855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1857375</xdr:colOff>
      <xdr:row>19</xdr:row>
      <xdr:rowOff>70756</xdr:rowOff>
    </xdr:from>
    <xdr:to>
      <xdr:col>10</xdr:col>
      <xdr:colOff>734785</xdr:colOff>
      <xdr:row>19</xdr:row>
      <xdr:rowOff>3837214</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358321</xdr:colOff>
      <xdr:row>0</xdr:row>
      <xdr:rowOff>77107</xdr:rowOff>
    </xdr:from>
    <xdr:to>
      <xdr:col>14</xdr:col>
      <xdr:colOff>361835</xdr:colOff>
      <xdr:row>2</xdr:row>
      <xdr:rowOff>110443</xdr:rowOff>
    </xdr:to>
    <xdr:sp macro="" textlink="">
      <xdr:nvSpPr>
        <xdr:cNvPr id="2" name="22 Flecha izquierda">
          <a:hlinkClick xmlns:r="http://schemas.openxmlformats.org/officeDocument/2006/relationships" r:id="rId1"/>
        </xdr:cNvPr>
        <xdr:cNvSpPr/>
      </xdr:nvSpPr>
      <xdr:spPr>
        <a:xfrm>
          <a:off x="14455321" y="77107"/>
          <a:ext cx="1117939"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533400</xdr:colOff>
      <xdr:row>13</xdr:row>
      <xdr:rowOff>133350</xdr:rowOff>
    </xdr:from>
    <xdr:to>
      <xdr:col>9</xdr:col>
      <xdr:colOff>742950</xdr:colOff>
      <xdr:row>14</xdr:row>
      <xdr:rowOff>0</xdr:rowOff>
    </xdr:to>
    <xdr:sp macro="" textlink="">
      <xdr:nvSpPr>
        <xdr:cNvPr id="3" name="Oval 61"/>
        <xdr:cNvSpPr>
          <a:spLocks noChangeArrowheads="1"/>
        </xdr:cNvSpPr>
      </xdr:nvSpPr>
      <xdr:spPr bwMode="auto">
        <a:xfrm>
          <a:off x="10734675" y="350520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4" name="Oval 61"/>
        <xdr:cNvSpPr>
          <a:spLocks noChangeArrowheads="1"/>
        </xdr:cNvSpPr>
      </xdr:nvSpPr>
      <xdr:spPr bwMode="auto">
        <a:xfrm>
          <a:off x="11639550" y="350520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5" name="Oval 61"/>
        <xdr:cNvSpPr>
          <a:spLocks noChangeArrowheads="1"/>
        </xdr:cNvSpPr>
      </xdr:nvSpPr>
      <xdr:spPr bwMode="auto">
        <a:xfrm>
          <a:off x="12811125" y="3505200"/>
          <a:ext cx="85725" cy="0"/>
        </a:xfrm>
        <a:prstGeom prst="ellipse">
          <a:avLst/>
        </a:prstGeom>
        <a:solidFill>
          <a:srgbClr val="FF0000"/>
        </a:solidFill>
        <a:ln w="9525">
          <a:solidFill>
            <a:srgbClr val="000000"/>
          </a:solidFill>
          <a:round/>
          <a:headEnd/>
          <a:tailEnd/>
        </a:ln>
      </xdr:spPr>
    </xdr:sp>
    <xdr:clientData/>
  </xdr:twoCellAnchor>
  <xdr:twoCellAnchor>
    <xdr:from>
      <xdr:col>9</xdr:col>
      <xdr:colOff>533400</xdr:colOff>
      <xdr:row>13</xdr:row>
      <xdr:rowOff>133350</xdr:rowOff>
    </xdr:from>
    <xdr:to>
      <xdr:col>9</xdr:col>
      <xdr:colOff>742950</xdr:colOff>
      <xdr:row>14</xdr:row>
      <xdr:rowOff>0</xdr:rowOff>
    </xdr:to>
    <xdr:sp macro="" textlink="">
      <xdr:nvSpPr>
        <xdr:cNvPr id="6" name="Oval 61"/>
        <xdr:cNvSpPr>
          <a:spLocks noChangeArrowheads="1"/>
        </xdr:cNvSpPr>
      </xdr:nvSpPr>
      <xdr:spPr bwMode="auto">
        <a:xfrm>
          <a:off x="10734675" y="350520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7" name="Oval 61"/>
        <xdr:cNvSpPr>
          <a:spLocks noChangeArrowheads="1"/>
        </xdr:cNvSpPr>
      </xdr:nvSpPr>
      <xdr:spPr bwMode="auto">
        <a:xfrm>
          <a:off x="11639550" y="350520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8" name="Oval 61"/>
        <xdr:cNvSpPr>
          <a:spLocks noChangeArrowheads="1"/>
        </xdr:cNvSpPr>
      </xdr:nvSpPr>
      <xdr:spPr bwMode="auto">
        <a:xfrm>
          <a:off x="12811125" y="3505200"/>
          <a:ext cx="85725" cy="0"/>
        </a:xfrm>
        <a:prstGeom prst="ellipse">
          <a:avLst/>
        </a:prstGeom>
        <a:solidFill>
          <a:srgbClr val="FF0000"/>
        </a:solidFill>
        <a:ln w="9525">
          <a:solidFill>
            <a:srgbClr val="000000"/>
          </a:solidFill>
          <a:round/>
          <a:headEnd/>
          <a:tailEnd/>
        </a:ln>
      </xdr:spPr>
    </xdr:sp>
    <xdr:clientData/>
  </xdr:twoCellAnchor>
  <xdr:twoCellAnchor>
    <xdr:from>
      <xdr:col>8</xdr:col>
      <xdr:colOff>540543</xdr:colOff>
      <xdr:row>13</xdr:row>
      <xdr:rowOff>133351</xdr:rowOff>
    </xdr:from>
    <xdr:to>
      <xdr:col>8</xdr:col>
      <xdr:colOff>750093</xdr:colOff>
      <xdr:row>14</xdr:row>
      <xdr:rowOff>0</xdr:rowOff>
    </xdr:to>
    <xdr:sp macro="" textlink="">
      <xdr:nvSpPr>
        <xdr:cNvPr id="9" name="Oval 61"/>
        <xdr:cNvSpPr>
          <a:spLocks noChangeArrowheads="1"/>
        </xdr:cNvSpPr>
      </xdr:nvSpPr>
      <xdr:spPr bwMode="auto">
        <a:xfrm>
          <a:off x="9408318" y="350520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1404937</xdr:colOff>
      <xdr:row>28</xdr:row>
      <xdr:rowOff>95249</xdr:rowOff>
    </xdr:from>
    <xdr:to>
      <xdr:col>10</xdr:col>
      <xdr:colOff>452438</xdr:colOff>
      <xdr:row>28</xdr:row>
      <xdr:rowOff>3762374</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2295072</xdr:colOff>
      <xdr:row>0</xdr:row>
      <xdr:rowOff>140606</xdr:rowOff>
    </xdr:from>
    <xdr:to>
      <xdr:col>13</xdr:col>
      <xdr:colOff>975670</xdr:colOff>
      <xdr:row>2</xdr:row>
      <xdr:rowOff>173942</xdr:rowOff>
    </xdr:to>
    <xdr:sp macro="" textlink="">
      <xdr:nvSpPr>
        <xdr:cNvPr id="2" name="22 Flecha izquierda">
          <a:hlinkClick xmlns:r="http://schemas.openxmlformats.org/officeDocument/2006/relationships" r:id="rId1"/>
        </xdr:cNvPr>
        <xdr:cNvSpPr/>
      </xdr:nvSpPr>
      <xdr:spPr>
        <a:xfrm>
          <a:off x="15172872" y="140606"/>
          <a:ext cx="1023748"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b="1"/>
            <a:t>Atrás</a:t>
          </a:r>
        </a:p>
      </xdr:txBody>
    </xdr:sp>
    <xdr:clientData/>
  </xdr:twoCellAnchor>
  <xdr:twoCellAnchor>
    <xdr:from>
      <xdr:col>9</xdr:col>
      <xdr:colOff>533400</xdr:colOff>
      <xdr:row>13</xdr:row>
      <xdr:rowOff>133350</xdr:rowOff>
    </xdr:from>
    <xdr:to>
      <xdr:col>9</xdr:col>
      <xdr:colOff>742950</xdr:colOff>
      <xdr:row>14</xdr:row>
      <xdr:rowOff>0</xdr:rowOff>
    </xdr:to>
    <xdr:sp macro="" textlink="">
      <xdr:nvSpPr>
        <xdr:cNvPr id="3" name="Oval 61"/>
        <xdr:cNvSpPr>
          <a:spLocks noChangeArrowheads="1"/>
        </xdr:cNvSpPr>
      </xdr:nvSpPr>
      <xdr:spPr bwMode="auto">
        <a:xfrm>
          <a:off x="9925050" y="329565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4" name="Oval 61"/>
        <xdr:cNvSpPr>
          <a:spLocks noChangeArrowheads="1"/>
        </xdr:cNvSpPr>
      </xdr:nvSpPr>
      <xdr:spPr bwMode="auto">
        <a:xfrm>
          <a:off x="11029950" y="329565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5" name="Oval 61"/>
        <xdr:cNvSpPr>
          <a:spLocks noChangeArrowheads="1"/>
        </xdr:cNvSpPr>
      </xdr:nvSpPr>
      <xdr:spPr bwMode="auto">
        <a:xfrm>
          <a:off x="12201525" y="3295650"/>
          <a:ext cx="209550" cy="0"/>
        </a:xfrm>
        <a:prstGeom prst="ellipse">
          <a:avLst/>
        </a:prstGeom>
        <a:solidFill>
          <a:srgbClr val="FF0000"/>
        </a:solidFill>
        <a:ln w="9525">
          <a:solidFill>
            <a:srgbClr val="000000"/>
          </a:solidFill>
          <a:round/>
          <a:headEnd/>
          <a:tailEnd/>
        </a:ln>
      </xdr:spPr>
    </xdr:sp>
    <xdr:clientData/>
  </xdr:twoCellAnchor>
  <xdr:twoCellAnchor>
    <xdr:from>
      <xdr:col>9</xdr:col>
      <xdr:colOff>533400</xdr:colOff>
      <xdr:row>13</xdr:row>
      <xdr:rowOff>133350</xdr:rowOff>
    </xdr:from>
    <xdr:to>
      <xdr:col>9</xdr:col>
      <xdr:colOff>742950</xdr:colOff>
      <xdr:row>14</xdr:row>
      <xdr:rowOff>0</xdr:rowOff>
    </xdr:to>
    <xdr:sp macro="" textlink="">
      <xdr:nvSpPr>
        <xdr:cNvPr id="6" name="Oval 61"/>
        <xdr:cNvSpPr>
          <a:spLocks noChangeArrowheads="1"/>
        </xdr:cNvSpPr>
      </xdr:nvSpPr>
      <xdr:spPr bwMode="auto">
        <a:xfrm>
          <a:off x="9925050" y="3295650"/>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7" name="Oval 61"/>
        <xdr:cNvSpPr>
          <a:spLocks noChangeArrowheads="1"/>
        </xdr:cNvSpPr>
      </xdr:nvSpPr>
      <xdr:spPr bwMode="auto">
        <a:xfrm>
          <a:off x="11029950" y="3295650"/>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8" name="Oval 61"/>
        <xdr:cNvSpPr>
          <a:spLocks noChangeArrowheads="1"/>
        </xdr:cNvSpPr>
      </xdr:nvSpPr>
      <xdr:spPr bwMode="auto">
        <a:xfrm>
          <a:off x="12201525" y="3295650"/>
          <a:ext cx="209550" cy="0"/>
        </a:xfrm>
        <a:prstGeom prst="ellipse">
          <a:avLst/>
        </a:prstGeom>
        <a:solidFill>
          <a:srgbClr val="FF0000"/>
        </a:solidFill>
        <a:ln w="9525">
          <a:solidFill>
            <a:srgbClr val="000000"/>
          </a:solidFill>
          <a:round/>
          <a:headEnd/>
          <a:tailEnd/>
        </a:ln>
      </xdr:spPr>
    </xdr:sp>
    <xdr:clientData/>
  </xdr:twoCellAnchor>
  <xdr:twoCellAnchor>
    <xdr:from>
      <xdr:col>8</xdr:col>
      <xdr:colOff>540543</xdr:colOff>
      <xdr:row>13</xdr:row>
      <xdr:rowOff>133351</xdr:rowOff>
    </xdr:from>
    <xdr:to>
      <xdr:col>8</xdr:col>
      <xdr:colOff>750093</xdr:colOff>
      <xdr:row>14</xdr:row>
      <xdr:rowOff>0</xdr:rowOff>
    </xdr:to>
    <xdr:sp macro="" textlink="">
      <xdr:nvSpPr>
        <xdr:cNvPr id="9" name="Oval 61"/>
        <xdr:cNvSpPr>
          <a:spLocks noChangeArrowheads="1"/>
        </xdr:cNvSpPr>
      </xdr:nvSpPr>
      <xdr:spPr bwMode="auto">
        <a:xfrm>
          <a:off x="8598693" y="3295650"/>
          <a:ext cx="209550" cy="0"/>
        </a:xfrm>
        <a:prstGeom prst="ellipse">
          <a:avLst/>
        </a:prstGeom>
        <a:solidFill>
          <a:srgbClr val="1F497D"/>
        </a:solidFill>
        <a:ln w="9525">
          <a:solidFill>
            <a:srgbClr val="000000"/>
          </a:solidFill>
          <a:round/>
          <a:headEnd/>
          <a:tailEnd/>
        </a:ln>
      </xdr:spPr>
    </xdr:sp>
    <xdr:clientData/>
  </xdr:twoCellAnchor>
  <xdr:twoCellAnchor>
    <xdr:from>
      <xdr:col>2</xdr:col>
      <xdr:colOff>1404937</xdr:colOff>
      <xdr:row>25</xdr:row>
      <xdr:rowOff>319088</xdr:rowOff>
    </xdr:from>
    <xdr:to>
      <xdr:col>10</xdr:col>
      <xdr:colOff>452438</xdr:colOff>
      <xdr:row>26</xdr:row>
      <xdr:rowOff>3762375</xdr:rowOff>
    </xdr:to>
    <xdr:graphicFrame macro="">
      <xdr:nvGraphicFramePr>
        <xdr:cNvPr id="1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297996</xdr:colOff>
      <xdr:row>1</xdr:row>
      <xdr:rowOff>23132</xdr:rowOff>
    </xdr:from>
    <xdr:to>
      <xdr:col>14</xdr:col>
      <xdr:colOff>145935</xdr:colOff>
      <xdr:row>2</xdr:row>
      <xdr:rowOff>218393</xdr:rowOff>
    </xdr:to>
    <xdr:sp macro="" textlink="">
      <xdr:nvSpPr>
        <xdr:cNvPr id="2" name="22 Flecha izquierda">
          <a:hlinkClick xmlns:r="http://schemas.openxmlformats.org/officeDocument/2006/relationships" r:id="rId1"/>
        </xdr:cNvPr>
        <xdr:cNvSpPr/>
      </xdr:nvSpPr>
      <xdr:spPr>
        <a:xfrm>
          <a:off x="14299746" y="1850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533400</xdr:colOff>
      <xdr:row>13</xdr:row>
      <xdr:rowOff>133350</xdr:rowOff>
    </xdr:from>
    <xdr:to>
      <xdr:col>9</xdr:col>
      <xdr:colOff>742950</xdr:colOff>
      <xdr:row>14</xdr:row>
      <xdr:rowOff>0</xdr:rowOff>
    </xdr:to>
    <xdr:sp macro="" textlink="">
      <xdr:nvSpPr>
        <xdr:cNvPr id="3" name="Oval 61"/>
        <xdr:cNvSpPr>
          <a:spLocks noChangeArrowheads="1"/>
        </xdr:cNvSpPr>
      </xdr:nvSpPr>
      <xdr:spPr bwMode="auto">
        <a:xfrm>
          <a:off x="9801225" y="35147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4" name="Oval 61"/>
        <xdr:cNvSpPr>
          <a:spLocks noChangeArrowheads="1"/>
        </xdr:cNvSpPr>
      </xdr:nvSpPr>
      <xdr:spPr bwMode="auto">
        <a:xfrm>
          <a:off x="10906125" y="35147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5" name="Oval 61"/>
        <xdr:cNvSpPr>
          <a:spLocks noChangeArrowheads="1"/>
        </xdr:cNvSpPr>
      </xdr:nvSpPr>
      <xdr:spPr bwMode="auto">
        <a:xfrm>
          <a:off x="12077700" y="3514725"/>
          <a:ext cx="209550" cy="0"/>
        </a:xfrm>
        <a:prstGeom prst="ellipse">
          <a:avLst/>
        </a:prstGeom>
        <a:solidFill>
          <a:srgbClr val="FF0000"/>
        </a:solidFill>
        <a:ln w="9525">
          <a:solidFill>
            <a:srgbClr val="000000"/>
          </a:solidFill>
          <a:round/>
          <a:headEnd/>
          <a:tailEnd/>
        </a:ln>
      </xdr:spPr>
    </xdr:sp>
    <xdr:clientData/>
  </xdr:twoCellAnchor>
  <xdr:twoCellAnchor>
    <xdr:from>
      <xdr:col>9</xdr:col>
      <xdr:colOff>533400</xdr:colOff>
      <xdr:row>13</xdr:row>
      <xdr:rowOff>133350</xdr:rowOff>
    </xdr:from>
    <xdr:to>
      <xdr:col>9</xdr:col>
      <xdr:colOff>742950</xdr:colOff>
      <xdr:row>14</xdr:row>
      <xdr:rowOff>0</xdr:rowOff>
    </xdr:to>
    <xdr:sp macro="" textlink="">
      <xdr:nvSpPr>
        <xdr:cNvPr id="6" name="Oval 61"/>
        <xdr:cNvSpPr>
          <a:spLocks noChangeArrowheads="1"/>
        </xdr:cNvSpPr>
      </xdr:nvSpPr>
      <xdr:spPr bwMode="auto">
        <a:xfrm>
          <a:off x="9801225" y="35147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504825</xdr:colOff>
      <xdr:row>13</xdr:row>
      <xdr:rowOff>152400</xdr:rowOff>
    </xdr:from>
    <xdr:to>
      <xdr:col>10</xdr:col>
      <xdr:colOff>714375</xdr:colOff>
      <xdr:row>14</xdr:row>
      <xdr:rowOff>0</xdr:rowOff>
    </xdr:to>
    <xdr:sp macro="" textlink="">
      <xdr:nvSpPr>
        <xdr:cNvPr id="7" name="Oval 61"/>
        <xdr:cNvSpPr>
          <a:spLocks noChangeArrowheads="1"/>
        </xdr:cNvSpPr>
      </xdr:nvSpPr>
      <xdr:spPr bwMode="auto">
        <a:xfrm>
          <a:off x="10906125" y="35147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523875</xdr:colOff>
      <xdr:row>13</xdr:row>
      <xdr:rowOff>133350</xdr:rowOff>
    </xdr:from>
    <xdr:to>
      <xdr:col>11</xdr:col>
      <xdr:colOff>733425</xdr:colOff>
      <xdr:row>14</xdr:row>
      <xdr:rowOff>0</xdr:rowOff>
    </xdr:to>
    <xdr:sp macro="" textlink="">
      <xdr:nvSpPr>
        <xdr:cNvPr id="8" name="Oval 61"/>
        <xdr:cNvSpPr>
          <a:spLocks noChangeArrowheads="1"/>
        </xdr:cNvSpPr>
      </xdr:nvSpPr>
      <xdr:spPr bwMode="auto">
        <a:xfrm>
          <a:off x="12077700" y="35147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540543</xdr:colOff>
      <xdr:row>13</xdr:row>
      <xdr:rowOff>133351</xdr:rowOff>
    </xdr:from>
    <xdr:to>
      <xdr:col>8</xdr:col>
      <xdr:colOff>750093</xdr:colOff>
      <xdr:row>14</xdr:row>
      <xdr:rowOff>0</xdr:rowOff>
    </xdr:to>
    <xdr:sp macro="" textlink="">
      <xdr:nvSpPr>
        <xdr:cNvPr id="9" name="Oval 61"/>
        <xdr:cNvSpPr>
          <a:spLocks noChangeArrowheads="1"/>
        </xdr:cNvSpPr>
      </xdr:nvSpPr>
      <xdr:spPr bwMode="auto">
        <a:xfrm>
          <a:off x="8474868" y="35147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857250</xdr:colOff>
      <xdr:row>19</xdr:row>
      <xdr:rowOff>80961</xdr:rowOff>
    </xdr:from>
    <xdr:to>
      <xdr:col>10</xdr:col>
      <xdr:colOff>1047750</xdr:colOff>
      <xdr:row>19</xdr:row>
      <xdr:rowOff>3762374</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955221</xdr:colOff>
      <xdr:row>1</xdr:row>
      <xdr:rowOff>61232</xdr:rowOff>
    </xdr:from>
    <xdr:to>
      <xdr:col>14</xdr:col>
      <xdr:colOff>117360</xdr:colOff>
      <xdr:row>3</xdr:row>
      <xdr:rowOff>18368</xdr:rowOff>
    </xdr:to>
    <xdr:sp macro="" textlink="">
      <xdr:nvSpPr>
        <xdr:cNvPr id="2" name="22 Flecha izquierda">
          <a:hlinkClick xmlns:r="http://schemas.openxmlformats.org/officeDocument/2006/relationships" r:id="rId1"/>
        </xdr:cNvPr>
        <xdr:cNvSpPr/>
      </xdr:nvSpPr>
      <xdr:spPr>
        <a:xfrm>
          <a:off x="12756696" y="223157"/>
          <a:ext cx="20101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461962</xdr:colOff>
      <xdr:row>13</xdr:row>
      <xdr:rowOff>38099</xdr:rowOff>
    </xdr:from>
    <xdr:to>
      <xdr:col>9</xdr:col>
      <xdr:colOff>671512</xdr:colOff>
      <xdr:row>13</xdr:row>
      <xdr:rowOff>295274</xdr:rowOff>
    </xdr:to>
    <xdr:sp macro="" textlink="">
      <xdr:nvSpPr>
        <xdr:cNvPr id="3" name="Oval 61"/>
        <xdr:cNvSpPr>
          <a:spLocks noChangeArrowheads="1"/>
        </xdr:cNvSpPr>
      </xdr:nvSpPr>
      <xdr:spPr bwMode="auto">
        <a:xfrm>
          <a:off x="8777287" y="35528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445293</xdr:colOff>
      <xdr:row>13</xdr:row>
      <xdr:rowOff>45243</xdr:rowOff>
    </xdr:from>
    <xdr:to>
      <xdr:col>10</xdr:col>
      <xdr:colOff>654843</xdr:colOff>
      <xdr:row>13</xdr:row>
      <xdr:rowOff>292893</xdr:rowOff>
    </xdr:to>
    <xdr:sp macro="" textlink="">
      <xdr:nvSpPr>
        <xdr:cNvPr id="4" name="Oval 61"/>
        <xdr:cNvSpPr>
          <a:spLocks noChangeArrowheads="1"/>
        </xdr:cNvSpPr>
      </xdr:nvSpPr>
      <xdr:spPr bwMode="auto">
        <a:xfrm>
          <a:off x="9894093" y="35528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511969</xdr:colOff>
      <xdr:row>13</xdr:row>
      <xdr:rowOff>26193</xdr:rowOff>
    </xdr:from>
    <xdr:to>
      <xdr:col>11</xdr:col>
      <xdr:colOff>721519</xdr:colOff>
      <xdr:row>13</xdr:row>
      <xdr:rowOff>283368</xdr:rowOff>
    </xdr:to>
    <xdr:sp macro="" textlink="">
      <xdr:nvSpPr>
        <xdr:cNvPr id="5" name="Oval 61"/>
        <xdr:cNvSpPr>
          <a:spLocks noChangeArrowheads="1"/>
        </xdr:cNvSpPr>
      </xdr:nvSpPr>
      <xdr:spPr bwMode="auto">
        <a:xfrm>
          <a:off x="11113294" y="35528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588168</xdr:colOff>
      <xdr:row>13</xdr:row>
      <xdr:rowOff>50007</xdr:rowOff>
    </xdr:from>
    <xdr:to>
      <xdr:col>8</xdr:col>
      <xdr:colOff>797718</xdr:colOff>
      <xdr:row>13</xdr:row>
      <xdr:rowOff>307182</xdr:rowOff>
    </xdr:to>
    <xdr:sp macro="" textlink="">
      <xdr:nvSpPr>
        <xdr:cNvPr id="6" name="Oval 61"/>
        <xdr:cNvSpPr>
          <a:spLocks noChangeArrowheads="1"/>
        </xdr:cNvSpPr>
      </xdr:nvSpPr>
      <xdr:spPr bwMode="auto">
        <a:xfrm>
          <a:off x="7569993" y="35528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571499</xdr:colOff>
      <xdr:row>39</xdr:row>
      <xdr:rowOff>166687</xdr:rowOff>
    </xdr:from>
    <xdr:to>
      <xdr:col>10</xdr:col>
      <xdr:colOff>1119186</xdr:colOff>
      <xdr:row>39</xdr:row>
      <xdr:rowOff>3738562</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669471</xdr:colOff>
      <xdr:row>0</xdr:row>
      <xdr:rowOff>108857</xdr:rowOff>
    </xdr:from>
    <xdr:to>
      <xdr:col>15</xdr:col>
      <xdr:colOff>41160</xdr:colOff>
      <xdr:row>2</xdr:row>
      <xdr:rowOff>142193</xdr:rowOff>
    </xdr:to>
    <xdr:sp macro="" textlink="">
      <xdr:nvSpPr>
        <xdr:cNvPr id="2" name="22 Flecha izquierda">
          <a:hlinkClick xmlns:r="http://schemas.openxmlformats.org/officeDocument/2006/relationships" r:id="rId1"/>
        </xdr:cNvPr>
        <xdr:cNvSpPr/>
      </xdr:nvSpPr>
      <xdr:spPr>
        <a:xfrm>
          <a:off x="14642646" y="108857"/>
          <a:ext cx="1019514" cy="385761"/>
        </a:xfrm>
        <a:prstGeom prst="leftArrow">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s-MX" sz="1100"/>
            <a:t>Atrás</a:t>
          </a:r>
        </a:p>
      </xdr:txBody>
    </xdr:sp>
    <xdr:clientData/>
  </xdr:twoCellAnchor>
  <xdr:twoCellAnchor>
    <xdr:from>
      <xdr:col>9</xdr:col>
      <xdr:colOff>461962</xdr:colOff>
      <xdr:row>13</xdr:row>
      <xdr:rowOff>38099</xdr:rowOff>
    </xdr:from>
    <xdr:to>
      <xdr:col>9</xdr:col>
      <xdr:colOff>671512</xdr:colOff>
      <xdr:row>13</xdr:row>
      <xdr:rowOff>295274</xdr:rowOff>
    </xdr:to>
    <xdr:sp macro="" textlink="">
      <xdr:nvSpPr>
        <xdr:cNvPr id="3" name="Oval 61"/>
        <xdr:cNvSpPr>
          <a:spLocks noChangeArrowheads="1"/>
        </xdr:cNvSpPr>
      </xdr:nvSpPr>
      <xdr:spPr bwMode="auto">
        <a:xfrm>
          <a:off x="9986962" y="3705225"/>
          <a:ext cx="209550" cy="0"/>
        </a:xfrm>
        <a:prstGeom prst="ellipse">
          <a:avLst/>
        </a:prstGeom>
        <a:solidFill>
          <a:srgbClr val="00FF00"/>
        </a:solidFill>
        <a:ln w="9525">
          <a:solidFill>
            <a:srgbClr val="000000"/>
          </a:solidFill>
          <a:round/>
          <a:headEnd/>
          <a:tailEnd/>
        </a:ln>
      </xdr:spPr>
    </xdr:sp>
    <xdr:clientData/>
  </xdr:twoCellAnchor>
  <xdr:twoCellAnchor>
    <xdr:from>
      <xdr:col>10</xdr:col>
      <xdr:colOff>457200</xdr:colOff>
      <xdr:row>13</xdr:row>
      <xdr:rowOff>33337</xdr:rowOff>
    </xdr:from>
    <xdr:to>
      <xdr:col>10</xdr:col>
      <xdr:colOff>666750</xdr:colOff>
      <xdr:row>13</xdr:row>
      <xdr:rowOff>280987</xdr:rowOff>
    </xdr:to>
    <xdr:sp macro="" textlink="">
      <xdr:nvSpPr>
        <xdr:cNvPr id="4" name="Oval 61"/>
        <xdr:cNvSpPr>
          <a:spLocks noChangeArrowheads="1"/>
        </xdr:cNvSpPr>
      </xdr:nvSpPr>
      <xdr:spPr bwMode="auto">
        <a:xfrm>
          <a:off x="11115675" y="3705225"/>
          <a:ext cx="209550" cy="0"/>
        </a:xfrm>
        <a:prstGeom prst="ellipse">
          <a:avLst/>
        </a:prstGeom>
        <a:solidFill>
          <a:srgbClr val="FFFF00"/>
        </a:solidFill>
        <a:ln w="9525">
          <a:solidFill>
            <a:srgbClr val="000000"/>
          </a:solidFill>
          <a:round/>
          <a:headEnd/>
          <a:tailEnd/>
        </a:ln>
      </xdr:spPr>
    </xdr:sp>
    <xdr:clientData/>
  </xdr:twoCellAnchor>
  <xdr:twoCellAnchor>
    <xdr:from>
      <xdr:col>11</xdr:col>
      <xdr:colOff>452437</xdr:colOff>
      <xdr:row>13</xdr:row>
      <xdr:rowOff>38099</xdr:rowOff>
    </xdr:from>
    <xdr:to>
      <xdr:col>11</xdr:col>
      <xdr:colOff>661987</xdr:colOff>
      <xdr:row>13</xdr:row>
      <xdr:rowOff>295274</xdr:rowOff>
    </xdr:to>
    <xdr:sp macro="" textlink="">
      <xdr:nvSpPr>
        <xdr:cNvPr id="5" name="Oval 61"/>
        <xdr:cNvSpPr>
          <a:spLocks noChangeArrowheads="1"/>
        </xdr:cNvSpPr>
      </xdr:nvSpPr>
      <xdr:spPr bwMode="auto">
        <a:xfrm>
          <a:off x="12263437" y="3705225"/>
          <a:ext cx="209550" cy="0"/>
        </a:xfrm>
        <a:prstGeom prst="ellipse">
          <a:avLst/>
        </a:prstGeom>
        <a:solidFill>
          <a:srgbClr val="FF0000"/>
        </a:solidFill>
        <a:ln w="9525">
          <a:solidFill>
            <a:srgbClr val="000000"/>
          </a:solidFill>
          <a:round/>
          <a:headEnd/>
          <a:tailEnd/>
        </a:ln>
      </xdr:spPr>
    </xdr:sp>
    <xdr:clientData/>
  </xdr:twoCellAnchor>
  <xdr:twoCellAnchor>
    <xdr:from>
      <xdr:col>8</xdr:col>
      <xdr:colOff>576262</xdr:colOff>
      <xdr:row>13</xdr:row>
      <xdr:rowOff>26194</xdr:rowOff>
    </xdr:from>
    <xdr:to>
      <xdr:col>8</xdr:col>
      <xdr:colOff>785812</xdr:colOff>
      <xdr:row>13</xdr:row>
      <xdr:rowOff>283369</xdr:rowOff>
    </xdr:to>
    <xdr:sp macro="" textlink="">
      <xdr:nvSpPr>
        <xdr:cNvPr id="6" name="Oval 61"/>
        <xdr:cNvSpPr>
          <a:spLocks noChangeArrowheads="1"/>
        </xdr:cNvSpPr>
      </xdr:nvSpPr>
      <xdr:spPr bwMode="auto">
        <a:xfrm>
          <a:off x="8767762" y="3705225"/>
          <a:ext cx="209550" cy="0"/>
        </a:xfrm>
        <a:prstGeom prst="ellipse">
          <a:avLst/>
        </a:prstGeom>
        <a:solidFill>
          <a:srgbClr val="1F497D"/>
        </a:solidFill>
        <a:ln w="9525">
          <a:solidFill>
            <a:srgbClr val="000000"/>
          </a:solidFill>
          <a:round/>
          <a:headEnd/>
          <a:tailEnd/>
        </a:ln>
      </xdr:spPr>
    </xdr:sp>
    <xdr:clientData/>
  </xdr:twoCellAnchor>
  <xdr:twoCellAnchor>
    <xdr:from>
      <xdr:col>2</xdr:col>
      <xdr:colOff>1439332</xdr:colOff>
      <xdr:row>25</xdr:row>
      <xdr:rowOff>152399</xdr:rowOff>
    </xdr:from>
    <xdr:to>
      <xdr:col>10</xdr:col>
      <xdr:colOff>428625</xdr:colOff>
      <xdr:row>25</xdr:row>
      <xdr:rowOff>3845718</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_inst_Unidad\Uni.%20Planificacion\Planeamiento\PEI\Implementacion%20PEI%202016-2019\BANHVI-BSC-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ág Principal"/>
      <sheetName val="Misión-Visión"/>
      <sheetName val="Mapa Estratégico"/>
      <sheetName val="Distribución de OE"/>
      <sheetName val="Perspect"/>
      <sheetName val="TC"/>
      <sheetName val="Resp"/>
      <sheetName val="area resp"/>
      <sheetName val="Result y Metas"/>
      <sheetName val="Inic Est"/>
      <sheetName val="Cont de Inc Est"/>
      <sheetName val="Tabla Dinamica"/>
      <sheetName val="Ponderar Inc Estr"/>
      <sheetName val="BASE"/>
      <sheetName val="Result indic"/>
      <sheetName val="F4.1"/>
      <sheetName val="F4.2"/>
      <sheetName val="F4.3"/>
      <sheetName val="G3.1"/>
      <sheetName val="G3.2"/>
      <sheetName val="PI2.1"/>
      <sheetName val="PI2.2"/>
      <sheetName val="PI2.3"/>
      <sheetName val="PI2.4"/>
      <sheetName val="PI2.5"/>
      <sheetName val="PI2.6"/>
      <sheetName val="PI2.7"/>
      <sheetName val="PI2.8"/>
      <sheetName val="PI2.9"/>
      <sheetName val="PI2.10"/>
      <sheetName val="CO1.1"/>
      <sheetName val="CO1.2"/>
      <sheetName val="CO1.3"/>
      <sheetName val="RF4.1"/>
      <sheetName val="RF4.2"/>
      <sheetName val="RF4.3"/>
      <sheetName val="RF4.4"/>
      <sheetName val="RF4.5"/>
      <sheetName val="RF4.6"/>
      <sheetName val="RF4.7"/>
      <sheetName val="RPI2.1"/>
      <sheetName val="RPI2.2"/>
      <sheetName val="RPI2.3"/>
      <sheetName val="RPI2.4"/>
      <sheetName val="RPI2.5"/>
      <sheetName val="RPI2.8"/>
      <sheetName val="RPI2.14"/>
      <sheetName val="RPI2.15"/>
      <sheetName val="RPI2.16"/>
      <sheetName val="RAYC1.1"/>
      <sheetName val="RAYC1.2"/>
      <sheetName val="RAYC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Financiera</v>
          </cell>
          <cell r="E4" t="str">
            <v>Saldo de cartera</v>
          </cell>
          <cell r="F4" t="str">
            <v>Monto del saldo de la cartera</v>
          </cell>
          <cell r="H4" t="str">
            <v>Colones</v>
          </cell>
          <cell r="I4">
            <v>42371</v>
          </cell>
          <cell r="J4">
            <v>95500000000</v>
          </cell>
          <cell r="K4">
            <v>103140000000</v>
          </cell>
          <cell r="L4" t="str">
            <v>Colocar un monto de crédito que permita compensar la amortización y generar un aumento neto, dirigido a la clase media</v>
          </cell>
          <cell r="M4" t="str">
            <v>Anual</v>
          </cell>
          <cell r="N4" t="str">
            <v>Estado de resultados</v>
          </cell>
          <cell r="O4" t="str">
            <v>Anual</v>
          </cell>
          <cell r="P4" t="str">
            <v>Estado de resultados</v>
          </cell>
          <cell r="Q4" t="str">
            <v>Dirección FONAVI</v>
          </cell>
          <cell r="R4" t="str">
            <v>Tricia Hernández</v>
          </cell>
          <cell r="S4" t="str">
            <v>Nayudel Montoya</v>
          </cell>
          <cell r="T4" t="str">
            <v>Subgerente Financiero</v>
          </cell>
        </row>
        <row r="5">
          <cell r="C5" t="str">
            <v>Financiera</v>
          </cell>
          <cell r="E5" t="str">
            <v>Porcentaje de ejecución presupuestaria</v>
          </cell>
          <cell r="H5" t="str">
            <v>Porcentaje</v>
          </cell>
          <cell r="J5">
            <v>0.82</v>
          </cell>
          <cell r="K5">
            <v>1</v>
          </cell>
          <cell r="L5" t="str">
            <v>Por ejecutar se entiende al desembolso del presupuesto por programas, que contempla la totalidad de ingresos de las fuentes de ingreso del BANHVI.</v>
          </cell>
          <cell r="M5" t="str">
            <v>Semestral</v>
          </cell>
          <cell r="N5" t="str">
            <v>Presupuesto institucional</v>
          </cell>
          <cell r="O5" t="str">
            <v>Semestral</v>
          </cell>
          <cell r="P5" t="str">
            <v>Presupuesto institucional</v>
          </cell>
          <cell r="Q5" t="str">
            <v>Dirección FOSUVI</v>
          </cell>
          <cell r="R5" t="str">
            <v>Martha Camacho</v>
          </cell>
          <cell r="S5" t="str">
            <v>Alexis Solano, Carlos Cortés</v>
          </cell>
          <cell r="T5" t="str">
            <v>Junta Directiva</v>
          </cell>
        </row>
        <row r="6">
          <cell r="C6" t="str">
            <v>Financiera</v>
          </cell>
          <cell r="E6" t="str">
            <v>Relación del montos aprobados y disponibles</v>
          </cell>
          <cell r="F6" t="str">
            <v>Monto aprobado  / Monto disponible</v>
          </cell>
          <cell r="H6" t="str">
            <v>Porcentaje</v>
          </cell>
          <cell r="K6">
            <v>1</v>
          </cell>
          <cell r="L6" t="str">
            <v>Por comprometer se entiende asignar el monto disponible para la construcción de proyectos</v>
          </cell>
          <cell r="M6" t="str">
            <v>Semestral</v>
          </cell>
          <cell r="N6" t="str">
            <v>Informe</v>
          </cell>
          <cell r="O6" t="str">
            <v>Semestral</v>
          </cell>
          <cell r="P6" t="str">
            <v>Informe</v>
          </cell>
          <cell r="Q6" t="str">
            <v>Dirección FOSUVI</v>
          </cell>
          <cell r="R6" t="str">
            <v>Martha Camacho</v>
          </cell>
          <cell r="S6" t="str">
            <v>Alexis Solano, Carlos Cortés</v>
          </cell>
          <cell r="T6" t="str">
            <v>Gerencia General</v>
          </cell>
        </row>
        <row r="7">
          <cell r="C7" t="str">
            <v>Grupos de interés</v>
          </cell>
          <cell r="E7" t="str">
            <v>Resultado de encuesta de satisfacción de los beneficiarios finales</v>
          </cell>
          <cell r="F7" t="str">
            <v>Resultado de encuesta de satisfacción de los beneficiarios finales</v>
          </cell>
          <cell r="H7" t="str">
            <v>Porcentaje</v>
          </cell>
          <cell r="I7">
            <v>42371</v>
          </cell>
          <cell r="J7">
            <v>0.95</v>
          </cell>
          <cell r="K7">
            <v>0.95</v>
          </cell>
          <cell r="L7" t="str">
            <v>Por grado de satisfacción se entiende la evaluación de trámites, tiempo, producto, calidad de vida por los beneficiarios finales</v>
          </cell>
          <cell r="M7" t="str">
            <v>Anual</v>
          </cell>
          <cell r="N7" t="str">
            <v>Encuesta de satisfacción</v>
          </cell>
          <cell r="O7" t="str">
            <v>Anual</v>
          </cell>
          <cell r="P7" t="str">
            <v>Encuesta de satisfacción</v>
          </cell>
          <cell r="Q7" t="str">
            <v>Gerencia General</v>
          </cell>
          <cell r="R7" t="str">
            <v>Luis Ángel Montya</v>
          </cell>
          <cell r="S7" t="str">
            <v>Rónald Espinoza</v>
          </cell>
          <cell r="T7" t="str">
            <v>Junta Directiva</v>
          </cell>
        </row>
        <row r="8">
          <cell r="C8" t="str">
            <v>Grupos de interés</v>
          </cell>
          <cell r="E8" t="str">
            <v>Porcentaje de entidades autorizadas que califican al BANHVI con nota mayor a 75%</v>
          </cell>
          <cell r="F8" t="str">
            <v>(Número de entidades que califican al BANHVI con 75% de satisfacción /  Total de Entidades)</v>
          </cell>
          <cell r="H8" t="str">
            <v>Porcentaje</v>
          </cell>
          <cell r="J8">
            <v>0.5</v>
          </cell>
          <cell r="K8">
            <v>0.6</v>
          </cell>
          <cell r="L8" t="str">
            <v>Se refiere a la percepción o calificación de estas entidades autorizadas sobre el cumplimiento de la misión del BANHVI</v>
          </cell>
          <cell r="M8" t="str">
            <v>Anual</v>
          </cell>
          <cell r="N8" t="str">
            <v>Encuesta de satisfacción</v>
          </cell>
          <cell r="O8" t="str">
            <v>Anual</v>
          </cell>
          <cell r="P8" t="str">
            <v>Encuesta de satisfacción</v>
          </cell>
          <cell r="Q8" t="str">
            <v>Gerencia General</v>
          </cell>
          <cell r="R8" t="str">
            <v>Luis Ángel Montya</v>
          </cell>
          <cell r="S8" t="str">
            <v>Rónald Espinoza</v>
          </cell>
          <cell r="T8" t="str">
            <v>Junta Directiva</v>
          </cell>
        </row>
        <row r="9">
          <cell r="C9" t="str">
            <v>Procesos Internos</v>
          </cell>
          <cell r="E9" t="str">
            <v>Porcentaje de bonos artículo 59 individual que se aprueban en el tiempo determinado</v>
          </cell>
          <cell r="F9" t="str">
            <v># de bonos art. 59 individual aprobados en el tiempo determinado / Total de bonos art. 59 individual aprobados</v>
          </cell>
          <cell r="H9" t="str">
            <v>Porcentaje</v>
          </cell>
          <cell r="J9" t="str">
            <v>ND</v>
          </cell>
          <cell r="L9" t="str">
            <v>Mejorar los procesos internos para cumplir con los plazos establecidos en la normativa vigente para trámite de bonos de art.59</v>
          </cell>
          <cell r="M9" t="str">
            <v>Trimestral</v>
          </cell>
          <cell r="N9" t="str">
            <v>Informe</v>
          </cell>
          <cell r="O9" t="str">
            <v>Trimestral</v>
          </cell>
          <cell r="P9" t="str">
            <v>Informe</v>
          </cell>
          <cell r="Q9" t="str">
            <v>Dirección FOSUVI</v>
          </cell>
          <cell r="R9" t="str">
            <v>Martha Camacho</v>
          </cell>
          <cell r="S9" t="str">
            <v>Alexis Solano</v>
          </cell>
          <cell r="T9" t="str">
            <v>Gerencia General</v>
          </cell>
        </row>
        <row r="10">
          <cell r="C10" t="str">
            <v>Procesos Internos</v>
          </cell>
          <cell r="E10" t="str">
            <v>Porcentaje de tramitaciones comprometidas en el tiempo determinado de proyectos art. 59</v>
          </cell>
          <cell r="F10" t="str">
            <v># de tramitaciones comprometidas en el tiempo determinado de proyectos art. 59 / Total de tramitaciones comprometidas</v>
          </cell>
          <cell r="H10" t="str">
            <v>Porcentaje</v>
          </cell>
          <cell r="J10" t="str">
            <v>ND</v>
          </cell>
          <cell r="L10" t="str">
            <v>Los procesos internos incluyen aquellos de FOSUVI que requieren mejorar la calidad de los requisitos de las entidades autorizadas</v>
          </cell>
          <cell r="M10" t="str">
            <v>Semestral</v>
          </cell>
          <cell r="N10" t="str">
            <v>Informe</v>
          </cell>
          <cell r="O10" t="str">
            <v>Semestral</v>
          </cell>
          <cell r="P10" t="str">
            <v xml:space="preserve">Informe </v>
          </cell>
          <cell r="Q10" t="str">
            <v>Dirección FOSUVI</v>
          </cell>
          <cell r="R10" t="str">
            <v>Martha Camacho</v>
          </cell>
          <cell r="S10" t="str">
            <v>Carlos Cortés</v>
          </cell>
          <cell r="T10" t="str">
            <v>Gerencia General</v>
          </cell>
        </row>
        <row r="11">
          <cell r="C11" t="str">
            <v>Procesos Internos</v>
          </cell>
          <cell r="E11" t="str">
            <v>Porcentaje de tramitaciones formalizadas en el tiempo determinado de colocación de créditos</v>
          </cell>
          <cell r="F11" t="str">
            <v># de tramitaciones formalizadas en el tiempo determinado de colocación de créditos / Total de tramitaciones</v>
          </cell>
          <cell r="H11" t="str">
            <v>Porcentaje</v>
          </cell>
          <cell r="J11">
            <v>0.8</v>
          </cell>
          <cell r="K11">
            <v>0.8</v>
          </cell>
          <cell r="L11" t="str">
            <v>Mejorar los procesos internos para disminuir los tiempos de los trámites</v>
          </cell>
          <cell r="M11" t="str">
            <v>Anual</v>
          </cell>
          <cell r="N11" t="str">
            <v>Informe</v>
          </cell>
          <cell r="O11" t="str">
            <v>Anual</v>
          </cell>
          <cell r="P11" t="str">
            <v>Informe</v>
          </cell>
          <cell r="Q11" t="str">
            <v>Dirección FONAVI</v>
          </cell>
          <cell r="R11" t="str">
            <v>Tricia Hernández</v>
          </cell>
          <cell r="S11" t="str">
            <v>Álvaro Brenes</v>
          </cell>
          <cell r="T11" t="str">
            <v>Subgerente Financiero</v>
          </cell>
        </row>
        <row r="12">
          <cell r="C12" t="str">
            <v>Procesos Internos</v>
          </cell>
          <cell r="E12" t="str">
            <v>Porcentaje de dinero comprometido en los plazos establecidos por la normativa</v>
          </cell>
          <cell r="F12" t="str">
            <v>Monto comprometido en los plazos establecidos por la normativa / Monto total de los proyectos recibidos</v>
          </cell>
          <cell r="H12" t="str">
            <v>Porcentaje</v>
          </cell>
          <cell r="J12">
            <v>0</v>
          </cell>
          <cell r="K12">
            <v>1</v>
          </cell>
          <cell r="L12" t="str">
            <v xml:space="preserve">Por eficazmente se entiende ejecutar el monto disponible del período y aquellos montos disponibles de períodos anteriores </v>
          </cell>
          <cell r="M12" t="str">
            <v>Anual</v>
          </cell>
          <cell r="N12" t="str">
            <v>Informe</v>
          </cell>
          <cell r="O12" t="str">
            <v>Anual</v>
          </cell>
          <cell r="P12" t="str">
            <v>Informe</v>
          </cell>
          <cell r="Q12" t="str">
            <v>Dirección FOSUVI</v>
          </cell>
          <cell r="R12" t="str">
            <v>Martha Camacho</v>
          </cell>
          <cell r="S12" t="str">
            <v>Martha Camacho</v>
          </cell>
          <cell r="T12" t="str">
            <v>Gerencia General</v>
          </cell>
        </row>
        <row r="13">
          <cell r="C13" t="str">
            <v>Procesos Internos</v>
          </cell>
          <cell r="E13" t="str">
            <v>Porcentaje de entidades autorizadas con índice de eficiencia superior al 75%</v>
          </cell>
          <cell r="F13" t="str">
            <v>Número de entidades autorizadas con índice de eficiencia superior al 75% / Total de entidades autorizadas</v>
          </cell>
          <cell r="H13" t="str">
            <v>Porcentaje</v>
          </cell>
          <cell r="J13">
            <v>0.68</v>
          </cell>
          <cell r="K13">
            <v>0.73</v>
          </cell>
          <cell r="L13" t="str">
            <v>El índice de eficiencia mide los procesos de las Entidades Autorizadas, en relación con la formulación del expediente, el cumplimiento de la normativa de trámite (incluye una valoración en relación con los reprocesos), el tiempo promedio de la formalización y la canalización de recursos.</v>
          </cell>
          <cell r="M13" t="str">
            <v>Anual</v>
          </cell>
          <cell r="N13" t="str">
            <v>Informe</v>
          </cell>
          <cell r="O13" t="str">
            <v>Anual</v>
          </cell>
          <cell r="P13" t="str">
            <v>Informe</v>
          </cell>
          <cell r="Q13" t="str">
            <v>Dirección FOSUVI</v>
          </cell>
          <cell r="R13" t="str">
            <v>Martha Camacho</v>
          </cell>
          <cell r="S13" t="str">
            <v>Dirección FOSUVI</v>
          </cell>
          <cell r="T13" t="str">
            <v>Gerencia General</v>
          </cell>
        </row>
        <row r="14">
          <cell r="C14" t="str">
            <v>Procesos Internos</v>
          </cell>
          <cell r="E14" t="str">
            <v>Porcentaje de recomendaciones atendidas</v>
          </cell>
          <cell r="F14" t="str">
            <v xml:space="preserve">Número recomendaciones atendidas / Número recomendaciones  recibidas </v>
          </cell>
          <cell r="H14" t="str">
            <v>Porcentaje</v>
          </cell>
          <cell r="J14">
            <v>0.33</v>
          </cell>
          <cell r="K14">
            <v>0.45</v>
          </cell>
          <cell r="L14" t="str">
            <v>Por recomendaciones atendidas de los órganos de fiscalización y control se entiende todas aquellas que están cumplidas, programadas y en proceso</v>
          </cell>
          <cell r="M14" t="str">
            <v>Cuatrimestral</v>
          </cell>
          <cell r="N14" t="str">
            <v>Informe</v>
          </cell>
          <cell r="O14" t="str">
            <v>Cuatrimestral</v>
          </cell>
          <cell r="P14" t="str">
            <v>Informe</v>
          </cell>
          <cell r="Q14" t="str">
            <v>Gerencia General</v>
          </cell>
          <cell r="R14" t="str">
            <v>Luis Ángel Montya</v>
          </cell>
          <cell r="S14" t="str">
            <v>Carlos Castro</v>
          </cell>
          <cell r="T14" t="str">
            <v>Junta Directiva</v>
          </cell>
        </row>
        <row r="15">
          <cell r="C15" t="str">
            <v>Procesos Internos</v>
          </cell>
          <cell r="E15" t="str">
            <v>Porcentaje de bienes aprovechables desarrollados y realizados</v>
          </cell>
          <cell r="F15" t="str">
            <v>(Número bienes aprovechables desarrollados + Número de bienes realizados)  / Número bienes inventariados</v>
          </cell>
          <cell r="H15" t="str">
            <v>Porcentaje</v>
          </cell>
          <cell r="J15">
            <v>4.0000000000000001E-3</v>
          </cell>
          <cell r="K15">
            <v>6.0000000000000001E-3</v>
          </cell>
          <cell r="L15" t="str">
            <v>Aprovechar propiedades de BANHVI adecuadas para desarrollo de proyectos, casos individuales o donación</v>
          </cell>
          <cell r="M15" t="str">
            <v>Anual</v>
          </cell>
          <cell r="N15" t="str">
            <v>Informe</v>
          </cell>
          <cell r="O15" t="str">
            <v>Anual</v>
          </cell>
          <cell r="P15" t="str">
            <v>Informe</v>
          </cell>
          <cell r="Q15" t="str">
            <v>Unidad de Bienes</v>
          </cell>
          <cell r="R15" t="str">
            <v>Margoth Campos</v>
          </cell>
          <cell r="S15" t="str">
            <v>Orlando Sequeira</v>
          </cell>
          <cell r="T15" t="str">
            <v>Gerencia General</v>
          </cell>
        </row>
        <row r="16">
          <cell r="C16" t="str">
            <v>Procesos Internos</v>
          </cell>
          <cell r="E16" t="str">
            <v>Porcentaje de bienes en fideicomiso desarrolados</v>
          </cell>
          <cell r="F16" t="str">
            <v># de bienes desarrollados / # de bienes en fideicomiso</v>
          </cell>
          <cell r="H16" t="str">
            <v>Porcentaje</v>
          </cell>
          <cell r="J16">
            <v>0.77</v>
          </cell>
          <cell r="K16">
            <v>0.8</v>
          </cell>
          <cell r="L16" t="str">
            <v>Aprovechar los bienes que se encuentran en fideicomiso</v>
          </cell>
          <cell r="M16" t="str">
            <v>Anual</v>
          </cell>
          <cell r="N16" t="str">
            <v>Informe</v>
          </cell>
          <cell r="O16" t="str">
            <v>Anual</v>
          </cell>
          <cell r="P16" t="str">
            <v>Informe</v>
          </cell>
          <cell r="Q16" t="str">
            <v>Dirección FONAVI</v>
          </cell>
          <cell r="R16" t="str">
            <v>Tricia Hernández</v>
          </cell>
          <cell r="S16" t="str">
            <v>Marcela Pérez</v>
          </cell>
          <cell r="T16" t="str">
            <v>Gerencia General</v>
          </cell>
        </row>
        <row r="17">
          <cell r="C17" t="str">
            <v>Procesos Internos</v>
          </cell>
          <cell r="E17" t="str">
            <v>Porcentaje de procesos ordenados</v>
          </cell>
          <cell r="F17" t="str">
            <v># de procesos ordenados / Total de procesos a ordenar</v>
          </cell>
          <cell r="H17" t="str">
            <v>Porcentaje</v>
          </cell>
          <cell r="J17" t="str">
            <v>ND</v>
          </cell>
          <cell r="K17">
            <v>0.1</v>
          </cell>
          <cell r="L17" t="str">
            <v>Mejorar el desempeño institucional mediante un ordenamiento de procesos, subprocesos, funciones, cargas de trabajo, manuales de puestos y estructura</v>
          </cell>
          <cell r="M17" t="str">
            <v>Anual</v>
          </cell>
          <cell r="N17" t="str">
            <v>Informe</v>
          </cell>
          <cell r="O17" t="str">
            <v>Anual</v>
          </cell>
          <cell r="P17" t="str">
            <v>Informe</v>
          </cell>
          <cell r="Q17" t="str">
            <v>Gerencia General</v>
          </cell>
          <cell r="R17" t="str">
            <v>Luis Ángel Montya</v>
          </cell>
          <cell r="S17" t="str">
            <v>Ingeniero Industrial</v>
          </cell>
          <cell r="T17" t="str">
            <v>Junta Directiva</v>
          </cell>
        </row>
        <row r="18">
          <cell r="C18" t="str">
            <v>Procesos Internos</v>
          </cell>
          <cell r="E18" t="str">
            <v>Porcentaje de trámites simplificados</v>
          </cell>
          <cell r="F18" t="str">
            <v># de trámites simplificados / Total de trámites</v>
          </cell>
          <cell r="H18" t="str">
            <v>Porcentaje</v>
          </cell>
          <cell r="J18">
            <v>1</v>
          </cell>
          <cell r="K18">
            <v>1</v>
          </cell>
          <cell r="L18" t="str">
            <v>Se refiere a la simplificación de trámites de conformidad con la Ley 8220</v>
          </cell>
          <cell r="M18" t="str">
            <v>Trimestral</v>
          </cell>
          <cell r="N18" t="str">
            <v>Informe</v>
          </cell>
          <cell r="O18" t="str">
            <v>Trimestral</v>
          </cell>
          <cell r="P18" t="str">
            <v>Informe</v>
          </cell>
          <cell r="Q18" t="str">
            <v>Subgerencia Financiera</v>
          </cell>
          <cell r="R18" t="str">
            <v>Alexánder Sandoval</v>
          </cell>
          <cell r="S18" t="str">
            <v>Alexis Solano</v>
          </cell>
          <cell r="T18" t="str">
            <v>Junta Directiva</v>
          </cell>
        </row>
        <row r="19">
          <cell r="C19" t="str">
            <v>Capacidad Organizacional</v>
          </cell>
          <cell r="E19" t="str">
            <v>Porcentaje de funcionarios con calificación  mayor al 85%</v>
          </cell>
          <cell r="F19" t="str">
            <v xml:space="preserve">Número de funcionarios con calificación  mayor al 85% / Total de funcionarios </v>
          </cell>
          <cell r="H19" t="str">
            <v>Porcentaje</v>
          </cell>
          <cell r="L19" t="str">
            <v xml:space="preserve">Por personal de alto desempeño se entiende que el mismo ha sido calificado por un sistema moderno de evaluación institucional </v>
          </cell>
          <cell r="M19" t="str">
            <v>Semestral</v>
          </cell>
          <cell r="N19" t="str">
            <v>Informe</v>
          </cell>
          <cell r="O19" t="str">
            <v>Semestral</v>
          </cell>
          <cell r="P19" t="str">
            <v>Informe</v>
          </cell>
          <cell r="Q19" t="str">
            <v>Margoth Campos y Jefaturas BANHVI</v>
          </cell>
          <cell r="R19" t="str">
            <v>Margoth Campos y Jefaturas BANHVI</v>
          </cell>
          <cell r="S19" t="str">
            <v>Silvia Mora</v>
          </cell>
          <cell r="T19" t="str">
            <v>Gerencia General</v>
          </cell>
        </row>
        <row r="20">
          <cell r="C20" t="str">
            <v>Capacidad Organizacional</v>
          </cell>
          <cell r="E20" t="str">
            <v xml:space="preserve">Resultado de encuesta a usuarios internos y entidades autorizadas </v>
          </cell>
          <cell r="F20" t="str">
            <v xml:space="preserve">Resultado de encuesta a usuarios internos y entidades autorizadas </v>
          </cell>
          <cell r="H20" t="str">
            <v>Porcentaje</v>
          </cell>
          <cell r="L20" t="str">
            <v xml:space="preserve">Plataforma Tecnológica adecuada para el trámite y consulta del Bono Familiar de Vivienda y para una gestión adecuada de los procesos operativos diarios de la Institución. </v>
          </cell>
          <cell r="M20" t="str">
            <v>Anual</v>
          </cell>
          <cell r="N20" t="str">
            <v>Informe</v>
          </cell>
          <cell r="O20" t="str">
            <v>Anual</v>
          </cell>
          <cell r="P20" t="str">
            <v>Informe</v>
          </cell>
          <cell r="Q20" t="str">
            <v>TI</v>
          </cell>
          <cell r="R20" t="str">
            <v>Marco Tulio Méndez</v>
          </cell>
          <cell r="S20" t="str">
            <v>DTI</v>
          </cell>
          <cell r="T20" t="str">
            <v xml:space="preserve">Gerencia General, Comité de TI </v>
          </cell>
        </row>
        <row r="21">
          <cell r="C21" t="str">
            <v>Capacidad Organizacional</v>
          </cell>
          <cell r="E21" t="str">
            <v>Porcentaje de proyectos entregados a tiempo</v>
          </cell>
          <cell r="F21" t="str">
            <v># de proyectos entregados a tiempo / Total de proyectos por entregar</v>
          </cell>
          <cell r="H21" t="str">
            <v>Porcentaje</v>
          </cell>
          <cell r="J21">
            <v>0.2</v>
          </cell>
          <cell r="K21">
            <v>0.2</v>
          </cell>
          <cell r="L21" t="str">
            <v xml:space="preserve">Implementar el número de Proyectos definidos en tiempo, costo y calidad </v>
          </cell>
          <cell r="N21" t="str">
            <v>Informe</v>
          </cell>
          <cell r="P21" t="str">
            <v>Informe</v>
          </cell>
          <cell r="Q21" t="str">
            <v>TI y Encargados de Áreas de Negocio</v>
          </cell>
          <cell r="R21" t="str">
            <v>Marco Tulio Méndez y Encargados de Áreas de Negocio</v>
          </cell>
          <cell r="S21" t="str">
            <v>Administrador de Proyectos de TI</v>
          </cell>
          <cell r="T21" t="str">
            <v xml:space="preserve">Gerencia General, Comité de TI </v>
          </cell>
        </row>
      </sheetData>
      <sheetData sheetId="14">
        <row r="21">
          <cell r="D21">
            <v>0.85</v>
          </cell>
          <cell r="E21">
            <v>0.85</v>
          </cell>
          <cell r="F21">
            <v>0.85</v>
          </cell>
          <cell r="G21">
            <v>0.85</v>
          </cell>
          <cell r="H21">
            <v>0.85</v>
          </cell>
          <cell r="I21">
            <v>0.85</v>
          </cell>
          <cell r="J21">
            <v>0.85</v>
          </cell>
          <cell r="K21">
            <v>0.85</v>
          </cell>
          <cell r="L21">
            <v>0.85</v>
          </cell>
          <cell r="M21">
            <v>0.85</v>
          </cell>
          <cell r="N21">
            <v>0.85</v>
          </cell>
        </row>
        <row r="22">
          <cell r="H22">
            <v>0.7</v>
          </cell>
          <cell r="J22">
            <v>0.7</v>
          </cell>
          <cell r="K22">
            <v>0.7</v>
          </cell>
          <cell r="L22">
            <v>0.7</v>
          </cell>
          <cell r="M22">
            <v>0.7</v>
          </cell>
        </row>
      </sheetData>
      <sheetData sheetId="15">
        <row r="36">
          <cell r="Q36" t="str">
            <v>Resultado</v>
          </cell>
        </row>
      </sheetData>
      <sheetData sheetId="16">
        <row r="34">
          <cell r="Q34" t="str">
            <v>Resultado</v>
          </cell>
        </row>
      </sheetData>
      <sheetData sheetId="17">
        <row r="31">
          <cell r="P31" t="str">
            <v>Resultado</v>
          </cell>
        </row>
      </sheetData>
      <sheetData sheetId="18">
        <row r="26">
          <cell r="Q26" t="str">
            <v>Resultado</v>
          </cell>
        </row>
      </sheetData>
      <sheetData sheetId="19">
        <row r="51">
          <cell r="Q51" t="str">
            <v>Resultado</v>
          </cell>
        </row>
      </sheetData>
      <sheetData sheetId="20">
        <row r="26">
          <cell r="Q26" t="str">
            <v>Resultado</v>
          </cell>
        </row>
      </sheetData>
      <sheetData sheetId="21">
        <row r="35">
          <cell r="Q35" t="str">
            <v>Resultado</v>
          </cell>
        </row>
      </sheetData>
      <sheetData sheetId="22">
        <row r="33">
          <cell r="Q33" t="str">
            <v>Resultado</v>
          </cell>
        </row>
      </sheetData>
      <sheetData sheetId="23">
        <row r="43">
          <cell r="Q43" t="str">
            <v>Resultado</v>
          </cell>
        </row>
      </sheetData>
      <sheetData sheetId="24">
        <row r="46">
          <cell r="Q46" t="str">
            <v>Resultado</v>
          </cell>
        </row>
      </sheetData>
      <sheetData sheetId="25">
        <row r="32">
          <cell r="Q32" t="str">
            <v>Resultado</v>
          </cell>
        </row>
      </sheetData>
      <sheetData sheetId="26">
        <row r="26">
          <cell r="Q26" t="str">
            <v>Resultado</v>
          </cell>
        </row>
      </sheetData>
      <sheetData sheetId="27">
        <row r="30">
          <cell r="Q30" t="str">
            <v>Resultado</v>
          </cell>
        </row>
      </sheetData>
      <sheetData sheetId="28">
        <row r="44">
          <cell r="Q44" t="str">
            <v>Resultado</v>
          </cell>
        </row>
      </sheetData>
      <sheetData sheetId="29">
        <row r="27">
          <cell r="Q27" t="str">
            <v>Resultado</v>
          </cell>
        </row>
      </sheetData>
      <sheetData sheetId="30">
        <row r="31">
          <cell r="U31" t="str">
            <v>Resultado</v>
          </cell>
        </row>
      </sheetData>
      <sheetData sheetId="31">
        <row r="23">
          <cell r="P23" t="str">
            <v>Junio</v>
          </cell>
        </row>
      </sheetData>
      <sheetData sheetId="32">
        <row r="35">
          <cell r="Q35" t="str">
            <v>Resultado</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0"/>
  <sheetViews>
    <sheetView showGridLines="0" tabSelected="1"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18.42578125" style="1" customWidth="1"/>
    <col min="4" max="4" width="1.5703125" style="1" customWidth="1"/>
    <col min="5" max="5" width="22.28515625" style="1" customWidth="1"/>
    <col min="6" max="6" width="20.140625" style="1" customWidth="1"/>
    <col min="7" max="7" width="19.42578125" style="1" customWidth="1"/>
    <col min="8" max="8" width="16.28515625" style="1" customWidth="1"/>
    <col min="9" max="9" width="15.140625" style="1" customWidth="1"/>
    <col min="10" max="10" width="15.28515625" style="1" customWidth="1"/>
    <col min="11" max="11" width="17.28515625" style="1" customWidth="1"/>
    <col min="12" max="12" width="18" style="1" customWidth="1"/>
    <col min="13" max="13" width="15.28515625" style="1" customWidth="1"/>
    <col min="14" max="14" width="10.8554687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24" width="11.42578125" style="1"/>
    <col min="25" max="25" width="13.140625" style="1" bestFit="1" customWidth="1"/>
    <col min="26" max="16384" width="11.42578125" style="1"/>
  </cols>
  <sheetData>
    <row r="2" spans="1:12" ht="15" customHeight="1">
      <c r="A2" s="212" t="s">
        <v>357</v>
      </c>
      <c r="B2" s="212"/>
      <c r="C2" s="212"/>
      <c r="D2" s="212"/>
      <c r="E2" s="212"/>
      <c r="F2" s="212"/>
      <c r="G2" s="212"/>
      <c r="H2" s="212"/>
      <c r="I2" s="212"/>
      <c r="J2" s="212"/>
      <c r="K2" s="212"/>
      <c r="L2" s="212"/>
    </row>
    <row r="3" spans="1:12" ht="18.75" customHeight="1">
      <c r="A3" s="212"/>
      <c r="B3" s="212"/>
      <c r="C3" s="212"/>
      <c r="D3" s="212"/>
      <c r="E3" s="212"/>
      <c r="F3" s="212"/>
      <c r="G3" s="212"/>
      <c r="H3" s="212"/>
      <c r="I3" s="212"/>
      <c r="J3" s="212"/>
      <c r="K3" s="212"/>
      <c r="L3" s="212"/>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9.75" customHeight="1">
      <c r="A6" s="3"/>
      <c r="B6" s="197" t="s">
        <v>2</v>
      </c>
      <c r="C6" s="197"/>
      <c r="D6" s="197" t="s">
        <v>3</v>
      </c>
      <c r="E6" s="197"/>
      <c r="F6" s="197" t="s">
        <v>4</v>
      </c>
      <c r="G6" s="197"/>
      <c r="H6" s="197" t="s">
        <v>5</v>
      </c>
      <c r="I6" s="197"/>
      <c r="J6" s="4" t="s">
        <v>6</v>
      </c>
      <c r="K6" s="197" t="s">
        <v>7</v>
      </c>
      <c r="L6" s="197"/>
    </row>
    <row r="7" spans="1:12" ht="46.5" customHeight="1">
      <c r="A7" s="2"/>
      <c r="B7" s="214" t="str">
        <f>+[1]BASE!C19</f>
        <v>Capacidad Organizacional</v>
      </c>
      <c r="C7" s="214"/>
      <c r="D7" s="214" t="s">
        <v>358</v>
      </c>
      <c r="E7" s="214"/>
      <c r="F7" s="214" t="str">
        <f>+[1]BASE!E19</f>
        <v>Porcentaje de funcionarios con calificación  mayor al 85%</v>
      </c>
      <c r="G7" s="214"/>
      <c r="H7" s="214" t="str">
        <f>+[1]BASE!F19</f>
        <v xml:space="preserve">Número de funcionarios con calificación  mayor al 85% / Total de funcionarios </v>
      </c>
      <c r="I7" s="214"/>
      <c r="J7" s="6" t="str">
        <f>+[1]BASE!H19</f>
        <v>Porcentaje</v>
      </c>
      <c r="K7" s="215" t="s">
        <v>70</v>
      </c>
      <c r="L7" s="215"/>
    </row>
    <row r="8" spans="1:12" s="3" customFormat="1" ht="35.25" customHeight="1">
      <c r="B8" s="197" t="s">
        <v>9</v>
      </c>
      <c r="C8" s="197"/>
      <c r="D8" s="197" t="s">
        <v>10</v>
      </c>
      <c r="E8" s="197"/>
      <c r="F8" s="4" t="s">
        <v>11</v>
      </c>
      <c r="G8" s="4" t="s">
        <v>12</v>
      </c>
      <c r="H8" s="7" t="s">
        <v>13</v>
      </c>
      <c r="I8" s="197" t="s">
        <v>73</v>
      </c>
      <c r="J8" s="197"/>
      <c r="K8" s="197"/>
      <c r="L8" s="197"/>
    </row>
    <row r="9" spans="1:12" ht="59.25" customHeight="1">
      <c r="A9" s="2"/>
      <c r="B9" s="209" t="s">
        <v>172</v>
      </c>
      <c r="C9" s="209"/>
      <c r="D9" s="209">
        <v>0.85</v>
      </c>
      <c r="E9" s="210"/>
      <c r="F9" s="8">
        <v>0.86</v>
      </c>
      <c r="G9" s="9" t="s">
        <v>359</v>
      </c>
      <c r="H9" s="8">
        <v>0.87</v>
      </c>
      <c r="I9" s="211" t="str">
        <f>+[1]BASE!L19</f>
        <v xml:space="preserve">Por personal de alto desempeño se entiende que el mismo ha sido calificado por un sistema moderno de evaluación institucional </v>
      </c>
      <c r="J9" s="211"/>
      <c r="K9" s="211"/>
      <c r="L9" s="211"/>
    </row>
    <row r="10" spans="1:12" ht="25.5" hidden="1" customHeight="1">
      <c r="A10" s="2"/>
      <c r="B10" s="196" t="s">
        <v>17</v>
      </c>
      <c r="C10" s="196"/>
      <c r="D10" s="196"/>
      <c r="E10" s="196"/>
      <c r="F10" s="196"/>
      <c r="G10" s="196"/>
      <c r="H10" s="196"/>
      <c r="I10" s="196"/>
      <c r="J10" s="196"/>
      <c r="K10" s="196"/>
      <c r="L10" s="196"/>
    </row>
    <row r="11" spans="1:12" ht="25.5" hidden="1" customHeight="1">
      <c r="A11" s="2"/>
      <c r="B11" s="205" t="s">
        <v>18</v>
      </c>
      <c r="C11" s="205"/>
      <c r="D11" s="205" t="s">
        <v>19</v>
      </c>
      <c r="E11" s="205"/>
      <c r="F11" s="11" t="s">
        <v>20</v>
      </c>
      <c r="G11" s="205" t="s">
        <v>21</v>
      </c>
      <c r="H11" s="205"/>
      <c r="I11" s="205" t="s">
        <v>22</v>
      </c>
      <c r="J11" s="205"/>
      <c r="K11" s="205"/>
      <c r="L11" s="205"/>
    </row>
    <row r="12" spans="1:12" ht="33" hidden="1" customHeight="1">
      <c r="A12" s="2"/>
      <c r="B12" s="207" t="str">
        <f>+[1]BASE!M19</f>
        <v>Semestral</v>
      </c>
      <c r="C12" s="207"/>
      <c r="D12" s="208" t="str">
        <f>+[1]BASE!N19</f>
        <v>Informe</v>
      </c>
      <c r="E12" s="208"/>
      <c r="F12" s="10" t="str">
        <f>+[1]BASE!O19</f>
        <v>Semestral</v>
      </c>
      <c r="G12" s="206" t="str">
        <f>+[1]BASE!P19</f>
        <v>Informe</v>
      </c>
      <c r="H12" s="206"/>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27" hidden="1" customHeight="1">
      <c r="A14" s="2"/>
      <c r="B14" s="205" t="s">
        <v>28</v>
      </c>
      <c r="C14" s="205"/>
      <c r="D14" s="205" t="s">
        <v>29</v>
      </c>
      <c r="E14" s="205"/>
      <c r="F14" s="11" t="s">
        <v>30</v>
      </c>
      <c r="G14" s="205" t="s">
        <v>31</v>
      </c>
      <c r="H14" s="205"/>
      <c r="I14" s="11"/>
      <c r="J14" s="11"/>
      <c r="K14" s="11"/>
      <c r="L14" s="11"/>
    </row>
    <row r="15" spans="1:12" ht="28.5" hidden="1" customHeight="1">
      <c r="A15" s="2"/>
      <c r="B15" s="206" t="str">
        <f>+[1]BASE!Q19</f>
        <v>Margoth Campos y Jefaturas BANHVI</v>
      </c>
      <c r="C15" s="206"/>
      <c r="D15" s="206" t="str">
        <f>+[1]BASE!R19</f>
        <v>Margoth Campos y Jefaturas BANHVI</v>
      </c>
      <c r="E15" s="206"/>
      <c r="F15" s="10" t="str">
        <f>+[1]BASE!S19</f>
        <v>Silvia Mora</v>
      </c>
      <c r="G15" s="206" t="str">
        <f>+[1]BASE!T19</f>
        <v>Gerencia General</v>
      </c>
      <c r="H15" s="206"/>
      <c r="I15" s="12" t="s">
        <v>77</v>
      </c>
      <c r="J15" s="13" t="s">
        <v>78</v>
      </c>
      <c r="K15" s="13" t="s">
        <v>79</v>
      </c>
      <c r="L15" s="13" t="s">
        <v>80</v>
      </c>
    </row>
    <row r="16" spans="1:12" ht="28.5" customHeight="1">
      <c r="A16" s="2"/>
      <c r="B16" s="196" t="s">
        <v>32</v>
      </c>
      <c r="C16" s="196"/>
      <c r="D16" s="196"/>
      <c r="E16" s="196"/>
      <c r="F16" s="196"/>
      <c r="G16" s="196"/>
      <c r="H16" s="196"/>
      <c r="I16" s="196"/>
      <c r="J16" s="196"/>
      <c r="K16" s="196"/>
      <c r="L16" s="196"/>
    </row>
    <row r="17" spans="1:22" ht="28.5" customHeight="1">
      <c r="A17" s="2"/>
      <c r="B17" s="197" t="s">
        <v>360</v>
      </c>
      <c r="C17" s="197"/>
      <c r="D17" s="197"/>
      <c r="E17" s="4" t="s">
        <v>111</v>
      </c>
      <c r="F17" s="4" t="s">
        <v>361</v>
      </c>
      <c r="G17" s="4" t="s">
        <v>35</v>
      </c>
      <c r="H17" s="197" t="s">
        <v>37</v>
      </c>
      <c r="I17" s="197"/>
      <c r="J17" s="197"/>
      <c r="K17" s="197"/>
      <c r="L17" s="197"/>
    </row>
    <row r="18" spans="1:22" ht="135.75" customHeight="1">
      <c r="A18" s="2"/>
      <c r="B18" s="198" t="s">
        <v>112</v>
      </c>
      <c r="C18" s="198"/>
      <c r="D18" s="198"/>
      <c r="E18" s="14" t="s">
        <v>112</v>
      </c>
      <c r="F18" s="14" t="s">
        <v>112</v>
      </c>
      <c r="G18" s="164">
        <v>0</v>
      </c>
      <c r="H18" s="199" t="s">
        <v>400</v>
      </c>
      <c r="I18" s="200"/>
      <c r="J18" s="200"/>
      <c r="K18" s="200"/>
      <c r="L18" s="201"/>
    </row>
    <row r="19" spans="1:22" ht="26.25" hidden="1" customHeight="1" thickBot="1">
      <c r="B19" s="202" t="s">
        <v>51</v>
      </c>
      <c r="C19" s="203"/>
      <c r="D19" s="203"/>
      <c r="E19" s="203"/>
      <c r="F19" s="203"/>
      <c r="G19" s="203"/>
      <c r="H19" s="203"/>
      <c r="I19" s="203"/>
      <c r="J19" s="203"/>
      <c r="K19" s="203"/>
      <c r="L19" s="204"/>
    </row>
    <row r="20" spans="1:22" ht="307.5" hidden="1" customHeight="1">
      <c r="B20" s="191"/>
      <c r="C20" s="192"/>
      <c r="D20" s="192"/>
      <c r="E20" s="192"/>
      <c r="F20" s="192"/>
      <c r="G20" s="192"/>
      <c r="H20" s="192"/>
      <c r="I20" s="192"/>
      <c r="J20" s="192"/>
      <c r="K20" s="192"/>
      <c r="L20" s="193"/>
    </row>
    <row r="21" spans="1:22">
      <c r="C21" s="15"/>
      <c r="D21" s="15"/>
      <c r="E21" s="15"/>
      <c r="F21" s="16"/>
      <c r="S21" s="17"/>
    </row>
    <row r="22" spans="1:22">
      <c r="C22" s="15"/>
      <c r="D22" s="15"/>
      <c r="E22" s="15"/>
      <c r="F22" s="16"/>
      <c r="N22" s="18"/>
      <c r="S22" s="19"/>
    </row>
    <row r="23" spans="1:22">
      <c r="C23" s="15"/>
      <c r="D23" s="15"/>
      <c r="E23" s="15"/>
      <c r="F23" s="16"/>
      <c r="N23" s="18"/>
      <c r="S23" s="19"/>
    </row>
    <row r="24" spans="1:22">
      <c r="C24" s="15"/>
      <c r="D24" s="15"/>
      <c r="E24" s="15"/>
      <c r="F24" s="16"/>
      <c r="N24" s="18"/>
      <c r="S24" s="19"/>
    </row>
    <row r="25" spans="1:22">
      <c r="C25" s="15"/>
      <c r="D25" s="15"/>
      <c r="E25" s="15"/>
      <c r="F25" s="16"/>
      <c r="N25" s="18"/>
      <c r="S25" s="19"/>
    </row>
    <row r="26" spans="1:22">
      <c r="C26" s="15"/>
      <c r="D26" s="15"/>
      <c r="E26" s="15"/>
      <c r="F26" s="16"/>
      <c r="N26" s="18"/>
      <c r="S26" s="19"/>
    </row>
    <row r="27" spans="1:22">
      <c r="C27" s="15"/>
      <c r="D27" s="15"/>
      <c r="E27" s="15"/>
      <c r="F27" s="16"/>
      <c r="N27" s="18"/>
      <c r="S27" s="19"/>
    </row>
    <row r="28" spans="1:22">
      <c r="C28" s="15"/>
      <c r="D28" s="15"/>
      <c r="E28" s="15"/>
      <c r="F28" s="16"/>
      <c r="N28" s="18"/>
      <c r="S28" s="19"/>
    </row>
    <row r="29" spans="1:22" ht="13.5" thickBot="1">
      <c r="N29" s="18"/>
      <c r="S29" s="19"/>
      <c r="T29" s="20"/>
    </row>
    <row r="30" spans="1:22" ht="27" thickBot="1">
      <c r="N30" s="18"/>
      <c r="S30" s="19"/>
      <c r="T30" s="194" t="s">
        <v>362</v>
      </c>
      <c r="U30" s="194"/>
      <c r="V30" s="195"/>
    </row>
    <row r="31" spans="1:22">
      <c r="N31" s="18"/>
      <c r="S31" s="19"/>
      <c r="T31" s="21" t="s">
        <v>52</v>
      </c>
      <c r="U31" s="21" t="s">
        <v>53</v>
      </c>
      <c r="V31" s="22" t="s">
        <v>54</v>
      </c>
    </row>
    <row r="32" spans="1:22">
      <c r="N32" s="18"/>
      <c r="S32" s="19"/>
      <c r="T32" s="23" t="s">
        <v>363</v>
      </c>
      <c r="U32" s="24">
        <v>0.8</v>
      </c>
      <c r="V32" s="25">
        <v>0.85</v>
      </c>
    </row>
    <row r="33" spans="14:22">
      <c r="N33" s="18"/>
      <c r="S33" s="19"/>
      <c r="T33" s="26" t="s">
        <v>55</v>
      </c>
      <c r="U33" s="24">
        <v>0.8</v>
      </c>
      <c r="V33" s="25">
        <f>+'[1]Result indic'!D21</f>
        <v>0.85</v>
      </c>
    </row>
    <row r="34" spans="14:22">
      <c r="T34" s="26" t="s">
        <v>56</v>
      </c>
      <c r="U34" s="24">
        <v>0.8</v>
      </c>
      <c r="V34" s="25">
        <f>+'[1]Result indic'!E21</f>
        <v>0.85</v>
      </c>
    </row>
    <row r="35" spans="14:22">
      <c r="T35" s="26" t="s">
        <v>57</v>
      </c>
      <c r="U35" s="24">
        <v>0.8</v>
      </c>
      <c r="V35" s="25">
        <f>+'[1]Result indic'!E21</f>
        <v>0.85</v>
      </c>
    </row>
    <row r="36" spans="14:22">
      <c r="T36" s="26" t="s">
        <v>58</v>
      </c>
      <c r="U36" s="24">
        <v>0.8</v>
      </c>
      <c r="V36" s="25">
        <f>+'[1]Result indic'!F21</f>
        <v>0.85</v>
      </c>
    </row>
    <row r="37" spans="14:22">
      <c r="T37" s="26" t="s">
        <v>59</v>
      </c>
      <c r="U37" s="24">
        <v>0.8</v>
      </c>
      <c r="V37" s="25">
        <f>+'[1]Result indic'!G21</f>
        <v>0.85</v>
      </c>
    </row>
    <row r="38" spans="14:22">
      <c r="T38" s="26" t="s">
        <v>60</v>
      </c>
      <c r="U38" s="24">
        <v>0.8</v>
      </c>
      <c r="V38" s="25">
        <f>+'[1]Result indic'!H21</f>
        <v>0.85</v>
      </c>
    </row>
    <row r="39" spans="14:22">
      <c r="T39" s="26" t="s">
        <v>61</v>
      </c>
      <c r="U39" s="24">
        <v>0.8</v>
      </c>
      <c r="V39" s="25">
        <f>+'[1]Result indic'!I21</f>
        <v>0.85</v>
      </c>
    </row>
    <row r="40" spans="14:22">
      <c r="T40" s="26" t="s">
        <v>62</v>
      </c>
      <c r="U40" s="24">
        <v>0.8</v>
      </c>
      <c r="V40" s="25">
        <f>+'[1]Result indic'!J21</f>
        <v>0.85</v>
      </c>
    </row>
    <row r="41" spans="14:22">
      <c r="T41" s="26" t="s">
        <v>63</v>
      </c>
      <c r="U41" s="24">
        <v>0.8</v>
      </c>
      <c r="V41" s="25">
        <f>+'[1]Result indic'!K21</f>
        <v>0.85</v>
      </c>
    </row>
    <row r="42" spans="14:22">
      <c r="T42" s="26" t="s">
        <v>64</v>
      </c>
      <c r="U42" s="24">
        <v>0.8</v>
      </c>
      <c r="V42" s="25">
        <f>+'[1]Result indic'!L21</f>
        <v>0.85</v>
      </c>
    </row>
    <row r="43" spans="14:22">
      <c r="T43" s="26" t="s">
        <v>65</v>
      </c>
      <c r="U43" s="24">
        <v>0.8</v>
      </c>
      <c r="V43" s="25">
        <f>+'[1]Result indic'!M21</f>
        <v>0.85</v>
      </c>
    </row>
    <row r="44" spans="14:22" ht="13.5" thickBot="1">
      <c r="T44" s="27" t="s">
        <v>66</v>
      </c>
      <c r="U44" s="28">
        <v>0</v>
      </c>
      <c r="V44" s="29">
        <f>+'[1]Result indic'!N21</f>
        <v>0.85</v>
      </c>
    </row>
    <row r="50" s="30" customFormat="1"/>
  </sheetData>
  <mergeCells count="45">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20:L20"/>
    <mergeCell ref="T30:V30"/>
    <mergeCell ref="B16:L16"/>
    <mergeCell ref="B17:D17"/>
    <mergeCell ref="H17:L17"/>
    <mergeCell ref="B18:D18"/>
    <mergeCell ref="H18:L18"/>
    <mergeCell ref="B19:L19"/>
  </mergeCells>
  <dataValidations count="2">
    <dataValidation type="list" allowBlank="1" showInputMessage="1" showErrorMessage="1" sqref="H21:H28">
      <formula1>#REF!</formula1>
    </dataValidation>
    <dataValidation type="list" allowBlank="1" showInputMessage="1" showErrorMessage="1" sqref="G21:G28">
      <formula1>#REF!</formula1>
    </dataValidation>
  </dataValidations>
  <printOptions horizontalCentered="1"/>
  <pageMargins left="0" right="0" top="0.78740157480314965" bottom="0.39370078740157483" header="0.31496062992125984" footer="0.31496062992125984"/>
  <pageSetup scale="70" firstPageNumber="16" orientation="landscape" useFirstPageNumber="1"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5"/>
  <sheetViews>
    <sheetView showGridLines="0" topLeftCell="F1" zoomScaleNormal="100" zoomScaleSheetLayoutView="40" zoomScalePageLayoutView="85" workbookViewId="0">
      <selection activeCell="H21" sqref="H21"/>
    </sheetView>
  </sheetViews>
  <sheetFormatPr baseColWidth="10" defaultColWidth="11.42578125" defaultRowHeight="12.75"/>
  <cols>
    <col min="1" max="1" width="3.7109375" style="1" customWidth="1"/>
    <col min="2" max="2" width="7.7109375" style="2" customWidth="1"/>
    <col min="3" max="3" width="19" style="1" customWidth="1"/>
    <col min="4" max="4" width="9" style="1" customWidth="1"/>
    <col min="5" max="5" width="19.85546875" style="1" customWidth="1"/>
    <col min="6" max="6" width="18.85546875" style="1" customWidth="1"/>
    <col min="7" max="7" width="23.42578125" style="1" customWidth="1"/>
    <col min="8" max="8" width="21.7109375" style="1" customWidth="1"/>
    <col min="9" max="9" width="20" style="1" customWidth="1"/>
    <col min="10" max="10" width="14.28515625" style="1" customWidth="1"/>
    <col min="11" max="11" width="17.28515625" style="1" customWidth="1"/>
    <col min="12" max="12" width="18" style="1" customWidth="1"/>
    <col min="13" max="13" width="10.5703125" style="1" customWidth="1"/>
    <col min="14" max="14" width="15.8554687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314</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3" customHeight="1">
      <c r="A6" s="3"/>
      <c r="B6" s="197" t="s">
        <v>115</v>
      </c>
      <c r="C6" s="197"/>
      <c r="D6" s="217" t="s">
        <v>3</v>
      </c>
      <c r="E6" s="219"/>
      <c r="F6" s="197" t="s">
        <v>4</v>
      </c>
      <c r="G6" s="197"/>
      <c r="H6" s="197" t="s">
        <v>104</v>
      </c>
      <c r="I6" s="197"/>
      <c r="J6" s="4" t="s">
        <v>6</v>
      </c>
      <c r="K6" s="217" t="s">
        <v>7</v>
      </c>
      <c r="L6" s="219"/>
    </row>
    <row r="7" spans="1:12" ht="66.75" customHeight="1">
      <c r="A7" s="2"/>
      <c r="B7" s="214" t="str">
        <f>+[1]BASE!C15</f>
        <v>Procesos Internos</v>
      </c>
      <c r="C7" s="214"/>
      <c r="D7" s="262" t="s">
        <v>315</v>
      </c>
      <c r="E7" s="263"/>
      <c r="F7" s="214" t="str">
        <f>+[1]BASE!E15</f>
        <v>Porcentaje de bienes aprovechables desarrollados y realizados</v>
      </c>
      <c r="G7" s="214"/>
      <c r="H7" s="214" t="str">
        <f>+[1]BASE!F15</f>
        <v>(Número bienes aprovechables desarrollados + Número de bienes realizados)  / Número bienes inventariados</v>
      </c>
      <c r="I7" s="214"/>
      <c r="J7" s="6" t="str">
        <f>+[1]BASE!H15</f>
        <v>Porcentaje</v>
      </c>
      <c r="K7" s="208" t="s">
        <v>70</v>
      </c>
      <c r="L7" s="208"/>
    </row>
    <row r="8" spans="1:12" s="3" customFormat="1" ht="37.5" customHeight="1">
      <c r="B8" s="296" t="s">
        <v>71</v>
      </c>
      <c r="C8" s="297"/>
      <c r="D8" s="216" t="s">
        <v>10</v>
      </c>
      <c r="E8" s="216"/>
      <c r="F8" s="98" t="s">
        <v>11</v>
      </c>
      <c r="G8" s="99" t="s">
        <v>316</v>
      </c>
      <c r="H8" s="44" t="s">
        <v>13</v>
      </c>
      <c r="I8" s="217" t="s">
        <v>73</v>
      </c>
      <c r="J8" s="218"/>
      <c r="K8" s="218"/>
      <c r="L8" s="219"/>
    </row>
    <row r="9" spans="1:12" ht="52.5" customHeight="1">
      <c r="A9" s="2"/>
      <c r="B9" s="275" t="s">
        <v>15</v>
      </c>
      <c r="C9" s="275"/>
      <c r="D9" s="365">
        <f>+[1]BASE!J15</f>
        <v>4.0000000000000001E-3</v>
      </c>
      <c r="E9" s="365"/>
      <c r="F9" s="111">
        <f>+[1]BASE!K15</f>
        <v>6.0000000000000001E-3</v>
      </c>
      <c r="G9" s="52" t="s">
        <v>317</v>
      </c>
      <c r="H9" s="112">
        <v>8.0000000000000002E-3</v>
      </c>
      <c r="I9" s="366" t="str">
        <f>+[1]BASE!L15</f>
        <v>Aprovechar propiedades de BANHVI adecuadas para desarrollo de proyectos, casos individuales o donación</v>
      </c>
      <c r="J9" s="366"/>
      <c r="K9" s="366"/>
      <c r="L9" s="366"/>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+[1]BASE!M15</f>
        <v>Anual</v>
      </c>
      <c r="C12" s="251"/>
      <c r="D12" s="208" t="str">
        <f>+[1]BASE!N15</f>
        <v>Informe</v>
      </c>
      <c r="E12" s="208"/>
      <c r="F12" s="10" t="str">
        <f>+[1]BASE!O15</f>
        <v>Anual</v>
      </c>
      <c r="G12" s="248" t="str">
        <f>+[1]BASE!P15</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+[1]BASE!Q15</f>
        <v>Unidad de Bienes</v>
      </c>
      <c r="C15" s="206"/>
      <c r="D15" s="206" t="str">
        <f>+[1]BASE!R15</f>
        <v>Margoth Campos</v>
      </c>
      <c r="E15" s="206"/>
      <c r="F15" s="10" t="str">
        <f>+[1]BASE!S15</f>
        <v>Orlando Sequeira</v>
      </c>
      <c r="G15" s="248" t="str">
        <f>+[1]BASE!T15</f>
        <v>Gerencia General</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21" ht="28.5" customHeight="1">
      <c r="A17" s="2"/>
      <c r="B17" s="282" t="s">
        <v>318</v>
      </c>
      <c r="C17" s="282"/>
      <c r="D17" s="282" t="s">
        <v>319</v>
      </c>
      <c r="E17" s="282"/>
      <c r="F17" s="70" t="s">
        <v>320</v>
      </c>
      <c r="G17" s="113" t="s">
        <v>35</v>
      </c>
      <c r="H17" s="347" t="s">
        <v>37</v>
      </c>
      <c r="I17" s="348"/>
      <c r="J17" s="348"/>
      <c r="K17" s="348"/>
      <c r="L17" s="349"/>
    </row>
    <row r="18" spans="1:21" ht="96.75" customHeight="1">
      <c r="A18" s="2"/>
      <c r="B18" s="198">
        <v>521</v>
      </c>
      <c r="C18" s="198"/>
      <c r="D18" s="198">
        <v>86</v>
      </c>
      <c r="E18" s="198"/>
      <c r="F18" s="14">
        <v>10</v>
      </c>
      <c r="G18" s="114">
        <f>(D18+F18)/B18</f>
        <v>0.18426103646833014</v>
      </c>
      <c r="H18" s="226" t="s">
        <v>406</v>
      </c>
      <c r="I18" s="302"/>
      <c r="J18" s="302"/>
      <c r="K18" s="302"/>
      <c r="L18" s="302"/>
    </row>
    <row r="19" spans="1:21" ht="26.25" hidden="1" customHeight="1" thickBot="1">
      <c r="B19" s="202" t="s">
        <v>51</v>
      </c>
      <c r="C19" s="203"/>
      <c r="D19" s="203"/>
      <c r="E19" s="203"/>
      <c r="F19" s="203"/>
      <c r="G19" s="203"/>
      <c r="H19" s="203"/>
      <c r="I19" s="203"/>
      <c r="J19" s="203"/>
      <c r="K19" s="203"/>
      <c r="L19" s="204"/>
    </row>
    <row r="20" spans="1:21" ht="307.5" hidden="1" customHeight="1" thickBot="1">
      <c r="B20" s="191"/>
      <c r="C20" s="192"/>
      <c r="D20" s="192"/>
      <c r="E20" s="192"/>
      <c r="F20" s="192"/>
      <c r="G20" s="192"/>
      <c r="H20" s="192"/>
      <c r="I20" s="192"/>
      <c r="J20" s="192"/>
      <c r="K20" s="192"/>
      <c r="L20" s="193"/>
    </row>
    <row r="21" spans="1:21" ht="12.75" customHeight="1">
      <c r="P21" s="264"/>
      <c r="Q21" s="264"/>
      <c r="R21" s="264"/>
      <c r="S21" s="264"/>
      <c r="T21" s="48"/>
      <c r="U21" s="48"/>
    </row>
    <row r="22" spans="1:21" ht="12.75" customHeight="1">
      <c r="O22" s="48"/>
      <c r="P22" s="264"/>
      <c r="Q22" s="264"/>
      <c r="R22" s="264"/>
      <c r="S22" s="264"/>
      <c r="T22" s="48"/>
      <c r="U22" s="48"/>
    </row>
    <row r="23" spans="1:21" ht="12.75" customHeight="1">
      <c r="O23" s="48"/>
      <c r="P23" s="264"/>
      <c r="Q23" s="264"/>
      <c r="R23" s="264"/>
      <c r="S23" s="264"/>
      <c r="T23" s="48"/>
      <c r="U23" s="48"/>
    </row>
    <row r="24" spans="1:21" ht="13.5" customHeight="1" thickBot="1">
      <c r="P24" s="48"/>
      <c r="Q24" s="48"/>
      <c r="R24" s="48"/>
      <c r="S24" s="48"/>
      <c r="T24" s="19"/>
      <c r="U24" s="19"/>
    </row>
    <row r="25" spans="1:21" ht="27" thickBot="1">
      <c r="C25" s="15"/>
      <c r="D25" s="15"/>
      <c r="E25" s="15"/>
      <c r="F25" s="16"/>
      <c r="G25" s="49"/>
      <c r="H25" s="49"/>
      <c r="I25" s="50"/>
      <c r="P25" s="194"/>
      <c r="Q25" s="194"/>
      <c r="R25" s="195"/>
      <c r="S25" s="19"/>
      <c r="T25" s="167"/>
      <c r="U25" s="167"/>
    </row>
    <row r="26" spans="1:21" ht="13.5" customHeight="1">
      <c r="C26" s="15"/>
      <c r="D26" s="15"/>
      <c r="E26" s="15"/>
      <c r="F26" s="16"/>
      <c r="G26" s="49"/>
      <c r="H26" s="49"/>
      <c r="I26" s="50"/>
      <c r="P26" s="21" t="s">
        <v>52</v>
      </c>
      <c r="Q26" s="21" t="s">
        <v>53</v>
      </c>
      <c r="R26" s="22" t="s">
        <v>54</v>
      </c>
      <c r="S26" s="17"/>
      <c r="T26" s="17"/>
      <c r="U26" s="17"/>
    </row>
    <row r="27" spans="1:21">
      <c r="C27" s="15"/>
      <c r="D27" s="15"/>
      <c r="E27" s="15"/>
      <c r="F27" s="16"/>
      <c r="G27" s="49"/>
      <c r="H27" s="49"/>
      <c r="I27" s="50"/>
      <c r="N27" s="18"/>
      <c r="P27" s="26" t="s">
        <v>55</v>
      </c>
      <c r="Q27" s="24"/>
      <c r="R27" s="25"/>
      <c r="S27" s="19"/>
      <c r="T27" s="19"/>
      <c r="U27" s="19"/>
    </row>
    <row r="28" spans="1:21">
      <c r="C28" s="15"/>
      <c r="D28" s="15"/>
      <c r="E28" s="15"/>
      <c r="F28" s="16"/>
      <c r="G28" s="49"/>
      <c r="H28" s="49"/>
      <c r="I28" s="50"/>
      <c r="N28" s="18"/>
      <c r="P28" s="26" t="s">
        <v>56</v>
      </c>
      <c r="Q28" s="24"/>
      <c r="R28" s="25"/>
      <c r="S28" s="19"/>
      <c r="T28" s="19"/>
      <c r="U28" s="19"/>
    </row>
    <row r="29" spans="1:21">
      <c r="C29" s="15"/>
      <c r="D29" s="15"/>
      <c r="E29" s="15"/>
      <c r="F29" s="16"/>
      <c r="G29" s="49"/>
      <c r="H29" s="49"/>
      <c r="I29" s="50"/>
      <c r="N29" s="18"/>
      <c r="P29" s="26" t="s">
        <v>57</v>
      </c>
      <c r="Q29" s="24"/>
      <c r="R29" s="25"/>
      <c r="S29" s="19"/>
      <c r="T29" s="19"/>
      <c r="U29" s="19"/>
    </row>
    <row r="30" spans="1:21">
      <c r="C30" s="15"/>
      <c r="D30" s="15"/>
      <c r="E30" s="15"/>
      <c r="F30" s="16"/>
      <c r="G30" s="49"/>
      <c r="H30" s="49"/>
      <c r="I30" s="50"/>
      <c r="N30" s="18"/>
      <c r="P30" s="26" t="s">
        <v>58</v>
      </c>
      <c r="Q30" s="24"/>
      <c r="R30" s="25"/>
      <c r="S30" s="19"/>
      <c r="T30" s="19"/>
      <c r="U30" s="19"/>
    </row>
    <row r="31" spans="1:21">
      <c r="C31" s="15"/>
      <c r="D31" s="15"/>
      <c r="E31" s="15"/>
      <c r="F31" s="16"/>
      <c r="G31" s="49"/>
      <c r="H31" s="49"/>
      <c r="I31" s="50"/>
      <c r="N31" s="18"/>
      <c r="P31" s="26" t="s">
        <v>59</v>
      </c>
      <c r="Q31" s="24"/>
      <c r="R31" s="25"/>
      <c r="S31" s="19"/>
      <c r="T31" s="19"/>
      <c r="U31" s="19"/>
    </row>
    <row r="32" spans="1:21">
      <c r="C32" s="15"/>
      <c r="D32" s="15"/>
      <c r="E32" s="15"/>
      <c r="F32" s="16"/>
      <c r="G32" s="49"/>
      <c r="H32" s="49"/>
      <c r="I32" s="50"/>
      <c r="N32" s="18"/>
      <c r="P32" s="26" t="s">
        <v>60</v>
      </c>
      <c r="Q32" s="24"/>
      <c r="R32" s="25"/>
      <c r="S32" s="19"/>
      <c r="T32" s="19"/>
      <c r="U32" s="19"/>
    </row>
    <row r="33" spans="3:21">
      <c r="C33" s="15"/>
      <c r="D33" s="15"/>
      <c r="E33" s="15"/>
      <c r="F33" s="16"/>
      <c r="G33" s="49"/>
      <c r="H33" s="49"/>
      <c r="I33" s="50"/>
      <c r="N33" s="18"/>
      <c r="P33" s="26" t="s">
        <v>61</v>
      </c>
      <c r="Q33" s="24"/>
      <c r="R33" s="25"/>
      <c r="S33" s="19"/>
      <c r="T33" s="19"/>
      <c r="U33" s="19"/>
    </row>
    <row r="34" spans="3:21">
      <c r="N34" s="18"/>
      <c r="P34" s="26" t="s">
        <v>62</v>
      </c>
      <c r="Q34" s="24"/>
      <c r="R34" s="25"/>
      <c r="S34" s="19"/>
      <c r="T34" s="19"/>
      <c r="U34" s="19"/>
    </row>
    <row r="35" spans="3:21">
      <c r="N35" s="18"/>
      <c r="P35" s="26" t="s">
        <v>63</v>
      </c>
      <c r="Q35" s="24"/>
      <c r="R35" s="25"/>
      <c r="S35" s="19"/>
      <c r="T35" s="19"/>
      <c r="U35" s="19"/>
    </row>
    <row r="36" spans="3:21">
      <c r="N36" s="18"/>
      <c r="P36" s="26" t="s">
        <v>64</v>
      </c>
      <c r="Q36" s="24"/>
      <c r="R36" s="25"/>
      <c r="S36" s="19"/>
      <c r="T36" s="19"/>
      <c r="U36" s="19"/>
    </row>
    <row r="37" spans="3:21">
      <c r="N37" s="18"/>
      <c r="P37" s="26" t="s">
        <v>65</v>
      </c>
      <c r="Q37" s="24"/>
      <c r="R37" s="25"/>
      <c r="S37" s="19"/>
      <c r="T37" s="19"/>
      <c r="U37" s="19"/>
    </row>
    <row r="38" spans="3:21" ht="13.5" thickBot="1">
      <c r="N38" s="18"/>
      <c r="P38" s="27" t="s">
        <v>66</v>
      </c>
      <c r="Q38" s="28">
        <v>0.18</v>
      </c>
      <c r="R38" s="29">
        <v>6.0000000000000001E-3</v>
      </c>
      <c r="S38" s="19"/>
      <c r="T38" s="19"/>
      <c r="U38" s="19"/>
    </row>
    <row r="55" s="30" customFormat="1"/>
  </sheetData>
  <mergeCells count="48">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9:L19"/>
    <mergeCell ref="B20:L20"/>
    <mergeCell ref="P21:S23"/>
    <mergeCell ref="P25:R25"/>
    <mergeCell ref="B16:L16"/>
    <mergeCell ref="B17:C17"/>
    <mergeCell ref="D17:E17"/>
    <mergeCell ref="H17:L17"/>
    <mergeCell ref="B18:C18"/>
    <mergeCell ref="D18:E18"/>
    <mergeCell ref="H18:L18"/>
  </mergeCells>
  <dataValidations count="2">
    <dataValidation type="list" allowBlank="1" showInputMessage="1" showErrorMessage="1" sqref="H25:H33">
      <formula1>#REF!</formula1>
    </dataValidation>
    <dataValidation type="list" allowBlank="1" showInputMessage="1" showErrorMessage="1" sqref="G25:G33">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9"/>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34" style="1" customWidth="1"/>
    <col min="4" max="4" width="9" style="1" customWidth="1"/>
    <col min="5" max="5" width="15.42578125" style="1" customWidth="1"/>
    <col min="6" max="6" width="21.5703125" style="1" customWidth="1"/>
    <col min="7" max="7" width="16.5703125" style="1" customWidth="1"/>
    <col min="8" max="8" width="13.7109375" style="1" customWidth="1"/>
    <col min="9" max="9" width="20" style="1" customWidth="1"/>
    <col min="10" max="10" width="17" style="1" customWidth="1"/>
    <col min="11" max="11" width="17.28515625" style="1" customWidth="1"/>
    <col min="12" max="12" width="18" style="1" customWidth="1"/>
    <col min="13" max="13" width="16.7109375" style="1" customWidth="1"/>
    <col min="14" max="14" width="23"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321</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6" customHeight="1">
      <c r="A6" s="3"/>
      <c r="B6" s="197" t="s">
        <v>115</v>
      </c>
      <c r="C6" s="197"/>
      <c r="D6" s="217" t="s">
        <v>3</v>
      </c>
      <c r="E6" s="219"/>
      <c r="F6" s="197" t="s">
        <v>4</v>
      </c>
      <c r="G6" s="197"/>
      <c r="H6" s="197" t="s">
        <v>104</v>
      </c>
      <c r="I6" s="197"/>
      <c r="J6" s="4" t="s">
        <v>6</v>
      </c>
      <c r="K6" s="197" t="s">
        <v>7</v>
      </c>
      <c r="L6" s="197"/>
    </row>
    <row r="7" spans="1:12" ht="107.25" customHeight="1">
      <c r="A7" s="2"/>
      <c r="B7" s="214" t="str">
        <f>+[1]BASE!C16</f>
        <v>Procesos Internos</v>
      </c>
      <c r="C7" s="214"/>
      <c r="D7" s="262" t="s">
        <v>8</v>
      </c>
      <c r="E7" s="263"/>
      <c r="F7" s="214" t="str">
        <f>+[1]BASE!E16</f>
        <v>Porcentaje de bienes en fideicomiso desarrolados</v>
      </c>
      <c r="G7" s="214"/>
      <c r="H7" s="214" t="str">
        <f>+[1]BASE!F16</f>
        <v># de bienes desarrollados / # de bienes en fideicomiso</v>
      </c>
      <c r="I7" s="214"/>
      <c r="J7" s="6" t="str">
        <f>+[1]BASE!H16</f>
        <v>Porcentaje</v>
      </c>
      <c r="K7" s="215" t="s">
        <v>70</v>
      </c>
      <c r="L7" s="215"/>
    </row>
    <row r="8" spans="1:12" s="3" customFormat="1" ht="36" customHeight="1">
      <c r="B8" s="364" t="s">
        <v>71</v>
      </c>
      <c r="C8" s="364"/>
      <c r="D8" s="197" t="s">
        <v>106</v>
      </c>
      <c r="E8" s="197"/>
      <c r="F8" s="4" t="s">
        <v>107</v>
      </c>
      <c r="G8" s="110" t="s">
        <v>231</v>
      </c>
      <c r="H8" s="4" t="s">
        <v>13</v>
      </c>
      <c r="I8" s="217" t="s">
        <v>73</v>
      </c>
      <c r="J8" s="218"/>
      <c r="K8" s="218"/>
      <c r="L8" s="219"/>
    </row>
    <row r="9" spans="1:12" ht="52.5" customHeight="1">
      <c r="A9" s="2"/>
      <c r="B9" s="275" t="s">
        <v>15</v>
      </c>
      <c r="C9" s="275"/>
      <c r="D9" s="209">
        <f>+[1]BASE!J16</f>
        <v>0.77</v>
      </c>
      <c r="E9" s="209"/>
      <c r="F9" s="59">
        <f>+[1]BASE!K16</f>
        <v>0.8</v>
      </c>
      <c r="G9" s="59" t="s">
        <v>322</v>
      </c>
      <c r="H9" s="36">
        <v>0.84</v>
      </c>
      <c r="I9" s="262" t="str">
        <f>+[1]BASE!L16</f>
        <v>Aprovechar los bienes que se encuentran en fideicomiso</v>
      </c>
      <c r="J9" s="295"/>
      <c r="K9" s="295"/>
      <c r="L9" s="263"/>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+[1]BASE!M16</f>
        <v>Anual</v>
      </c>
      <c r="C12" s="251"/>
      <c r="D12" s="208" t="str">
        <f>+[1]BASE!N16</f>
        <v>Informe</v>
      </c>
      <c r="E12" s="208"/>
      <c r="F12" s="10" t="str">
        <f>+[1]BASE!O16</f>
        <v>Anual</v>
      </c>
      <c r="G12" s="248" t="str">
        <f>+[1]BASE!P16</f>
        <v>Informe</v>
      </c>
      <c r="H12" s="249"/>
      <c r="I12" s="245" t="s">
        <v>76</v>
      </c>
      <c r="J12" s="238" t="s">
        <v>24</v>
      </c>
      <c r="K12" s="238" t="s">
        <v>25</v>
      </c>
      <c r="L12" s="238" t="s">
        <v>26</v>
      </c>
    </row>
    <row r="13" spans="1:12" ht="19.5" hidden="1" customHeight="1" thickBot="1">
      <c r="A13" s="2"/>
      <c r="B13" s="202"/>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thickBot="1">
      <c r="A15" s="2"/>
      <c r="B15" s="206" t="str">
        <f>+[1]BASE!Q16</f>
        <v>Dirección FONAVI</v>
      </c>
      <c r="C15" s="206"/>
      <c r="D15" s="206" t="str">
        <f>+[1]BASE!R16</f>
        <v>Tricia Hernández</v>
      </c>
      <c r="E15" s="206"/>
      <c r="F15" s="10" t="str">
        <f>+[1]BASE!S16</f>
        <v>Marcela Pérez</v>
      </c>
      <c r="G15" s="248" t="str">
        <f>+[1]BASE!T16</f>
        <v>Gerencia General</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21" ht="28.5" customHeight="1">
      <c r="A17" s="2"/>
      <c r="B17" s="197" t="s">
        <v>323</v>
      </c>
      <c r="C17" s="197"/>
      <c r="D17" s="197" t="s">
        <v>324</v>
      </c>
      <c r="E17" s="197"/>
      <c r="F17" s="4" t="s">
        <v>325</v>
      </c>
      <c r="G17" s="4" t="s">
        <v>35</v>
      </c>
      <c r="H17" s="282" t="s">
        <v>37</v>
      </c>
      <c r="I17" s="282"/>
      <c r="J17" s="282"/>
      <c r="K17" s="282"/>
      <c r="L17" s="282"/>
    </row>
    <row r="18" spans="1:21" ht="33" customHeight="1">
      <c r="A18" s="2"/>
      <c r="B18" s="367" t="s">
        <v>326</v>
      </c>
      <c r="C18" s="367"/>
      <c r="D18" s="198" t="s">
        <v>70</v>
      </c>
      <c r="E18" s="198"/>
      <c r="F18" s="14" t="s">
        <v>148</v>
      </c>
      <c r="G18" s="351">
        <f>0/1</f>
        <v>0</v>
      </c>
      <c r="H18" s="226" t="s">
        <v>327</v>
      </c>
      <c r="I18" s="302"/>
      <c r="J18" s="302"/>
      <c r="K18" s="302"/>
      <c r="L18" s="302"/>
    </row>
    <row r="19" spans="1:21" ht="28.5" customHeight="1">
      <c r="A19" s="2"/>
      <c r="B19" s="367" t="s">
        <v>328</v>
      </c>
      <c r="C19" s="367"/>
      <c r="D19" s="198" t="s">
        <v>329</v>
      </c>
      <c r="E19" s="198"/>
      <c r="F19" s="14" t="s">
        <v>112</v>
      </c>
      <c r="G19" s="351"/>
      <c r="H19" s="302"/>
      <c r="I19" s="302"/>
      <c r="J19" s="302"/>
      <c r="K19" s="302"/>
      <c r="L19" s="302"/>
    </row>
    <row r="20" spans="1:21" ht="42.75" customHeight="1">
      <c r="A20" s="2"/>
      <c r="B20" s="367" t="s">
        <v>330</v>
      </c>
      <c r="C20" s="367"/>
      <c r="D20" s="198" t="s">
        <v>329</v>
      </c>
      <c r="E20" s="198"/>
      <c r="F20" s="14" t="s">
        <v>112</v>
      </c>
      <c r="G20" s="351"/>
      <c r="H20" s="302"/>
      <c r="I20" s="302"/>
      <c r="J20" s="302"/>
      <c r="K20" s="302"/>
      <c r="L20" s="302"/>
    </row>
    <row r="21" spans="1:21" ht="41.25" customHeight="1">
      <c r="A21" s="2"/>
      <c r="B21" s="367" t="s">
        <v>331</v>
      </c>
      <c r="C21" s="367"/>
      <c r="D21" s="198" t="s">
        <v>332</v>
      </c>
      <c r="E21" s="198"/>
      <c r="F21" s="14" t="s">
        <v>112</v>
      </c>
      <c r="G21" s="351"/>
      <c r="H21" s="302"/>
      <c r="I21" s="302"/>
      <c r="J21" s="302"/>
      <c r="K21" s="302"/>
      <c r="L21" s="302"/>
    </row>
    <row r="22" spans="1:21" ht="44.25" customHeight="1">
      <c r="A22" s="2"/>
      <c r="B22" s="367" t="s">
        <v>333</v>
      </c>
      <c r="C22" s="367"/>
      <c r="D22" s="198" t="s">
        <v>334</v>
      </c>
      <c r="E22" s="198"/>
      <c r="F22" s="14" t="s">
        <v>112</v>
      </c>
      <c r="G22" s="351"/>
      <c r="H22" s="302"/>
      <c r="I22" s="302"/>
      <c r="J22" s="302"/>
      <c r="K22" s="302"/>
      <c r="L22" s="302"/>
    </row>
    <row r="23" spans="1:21" ht="26.25" hidden="1" customHeight="1" thickBot="1">
      <c r="B23" s="202" t="s">
        <v>51</v>
      </c>
      <c r="C23" s="203"/>
      <c r="D23" s="203"/>
      <c r="E23" s="203"/>
      <c r="F23" s="203"/>
      <c r="G23" s="203"/>
      <c r="H23" s="203"/>
      <c r="I23" s="203"/>
      <c r="J23" s="203"/>
      <c r="K23" s="203"/>
      <c r="L23" s="204"/>
    </row>
    <row r="24" spans="1:21" ht="307.5" hidden="1" customHeight="1" thickBot="1">
      <c r="B24" s="289"/>
      <c r="C24" s="290"/>
      <c r="D24" s="290"/>
      <c r="E24" s="290"/>
      <c r="F24" s="290"/>
      <c r="G24" s="290"/>
      <c r="H24" s="290"/>
      <c r="I24" s="290"/>
      <c r="J24" s="290"/>
      <c r="K24" s="290"/>
      <c r="L24" s="291"/>
    </row>
    <row r="25" spans="1:21" ht="12.75" customHeight="1">
      <c r="P25" s="264"/>
      <c r="Q25" s="264"/>
      <c r="R25" s="264"/>
      <c r="S25" s="264"/>
      <c r="T25" s="48"/>
      <c r="U25" s="48"/>
    </row>
    <row r="26" spans="1:21" ht="12.75" customHeight="1">
      <c r="O26" s="48"/>
      <c r="P26" s="264"/>
      <c r="Q26" s="264"/>
      <c r="R26" s="264"/>
      <c r="S26" s="264"/>
      <c r="T26" s="48"/>
      <c r="U26" s="48"/>
    </row>
    <row r="27" spans="1:21" ht="12.75" customHeight="1">
      <c r="O27" s="48"/>
      <c r="P27" s="264"/>
      <c r="Q27" s="264"/>
      <c r="R27" s="264"/>
      <c r="S27" s="264"/>
      <c r="T27" s="48"/>
      <c r="U27" s="48"/>
    </row>
    <row r="28" spans="1:21" ht="13.5" customHeight="1" thickBot="1">
      <c r="P28" s="48"/>
      <c r="Q28" s="48"/>
      <c r="R28" s="48"/>
      <c r="S28" s="48"/>
      <c r="T28" s="19"/>
      <c r="U28" s="19"/>
    </row>
    <row r="29" spans="1:21" ht="27" thickBot="1">
      <c r="C29" s="15"/>
      <c r="D29" s="15"/>
      <c r="E29" s="15"/>
      <c r="F29" s="16"/>
      <c r="G29" s="49"/>
      <c r="H29" s="49"/>
      <c r="I29" s="50"/>
      <c r="P29" s="194"/>
      <c r="Q29" s="194"/>
      <c r="R29" s="195"/>
      <c r="S29" s="19"/>
      <c r="T29" s="167"/>
      <c r="U29" s="167"/>
    </row>
    <row r="30" spans="1:21" ht="13.5" customHeight="1">
      <c r="C30" s="15"/>
      <c r="D30" s="15"/>
      <c r="E30" s="15"/>
      <c r="F30" s="16"/>
      <c r="G30" s="49"/>
      <c r="H30" s="49"/>
      <c r="I30" s="50"/>
      <c r="P30" s="21" t="s">
        <v>52</v>
      </c>
      <c r="Q30" s="21" t="s">
        <v>53</v>
      </c>
      <c r="R30" s="22" t="s">
        <v>54</v>
      </c>
      <c r="S30" s="17"/>
      <c r="T30" s="17"/>
      <c r="U30" s="17"/>
    </row>
    <row r="31" spans="1:21">
      <c r="C31" s="15"/>
      <c r="D31" s="15"/>
      <c r="E31" s="15"/>
      <c r="F31" s="16"/>
      <c r="G31" s="49"/>
      <c r="H31" s="49"/>
      <c r="I31" s="50"/>
      <c r="N31" s="18"/>
      <c r="P31" s="26" t="s">
        <v>55</v>
      </c>
      <c r="Q31" s="24"/>
      <c r="R31" s="25"/>
      <c r="S31" s="19"/>
      <c r="T31" s="19"/>
      <c r="U31" s="19"/>
    </row>
    <row r="32" spans="1:21">
      <c r="C32" s="15"/>
      <c r="D32" s="15"/>
      <c r="E32" s="15"/>
      <c r="F32" s="16"/>
      <c r="G32" s="49"/>
      <c r="H32" s="49"/>
      <c r="I32" s="50"/>
      <c r="N32" s="18"/>
      <c r="P32" s="26" t="s">
        <v>56</v>
      </c>
      <c r="Q32" s="24"/>
      <c r="R32" s="25"/>
      <c r="S32" s="19"/>
      <c r="T32" s="19"/>
      <c r="U32" s="19"/>
    </row>
    <row r="33" spans="3:21">
      <c r="C33" s="15"/>
      <c r="D33" s="15"/>
      <c r="E33" s="15"/>
      <c r="F33" s="16"/>
      <c r="G33" s="49"/>
      <c r="H33" s="49"/>
      <c r="I33" s="50"/>
      <c r="N33" s="18"/>
      <c r="P33" s="26" t="s">
        <v>57</v>
      </c>
      <c r="Q33" s="24"/>
      <c r="R33" s="25"/>
      <c r="S33" s="19"/>
      <c r="T33" s="19"/>
      <c r="U33" s="19"/>
    </row>
    <row r="34" spans="3:21">
      <c r="C34" s="15"/>
      <c r="D34" s="15"/>
      <c r="E34" s="15"/>
      <c r="F34" s="16"/>
      <c r="G34" s="49"/>
      <c r="H34" s="49"/>
      <c r="I34" s="50"/>
      <c r="N34" s="18"/>
      <c r="P34" s="26" t="s">
        <v>58</v>
      </c>
      <c r="Q34" s="24"/>
      <c r="R34" s="25"/>
      <c r="S34" s="19"/>
      <c r="T34" s="19"/>
      <c r="U34" s="19"/>
    </row>
    <row r="35" spans="3:21">
      <c r="C35" s="15"/>
      <c r="D35" s="15"/>
      <c r="E35" s="15"/>
      <c r="F35" s="16"/>
      <c r="G35" s="49"/>
      <c r="H35" s="49"/>
      <c r="I35" s="50"/>
      <c r="N35" s="18"/>
      <c r="P35" s="26" t="s">
        <v>59</v>
      </c>
      <c r="Q35" s="24"/>
      <c r="R35" s="25"/>
      <c r="S35" s="19"/>
      <c r="T35" s="19"/>
      <c r="U35" s="19"/>
    </row>
    <row r="36" spans="3:21">
      <c r="C36" s="15"/>
      <c r="D36" s="15"/>
      <c r="E36" s="15"/>
      <c r="F36" s="16"/>
      <c r="G36" s="49"/>
      <c r="H36" s="49"/>
      <c r="I36" s="50"/>
      <c r="N36" s="18"/>
      <c r="P36" s="26" t="s">
        <v>60</v>
      </c>
      <c r="Q36" s="24"/>
      <c r="R36" s="25"/>
      <c r="S36" s="19"/>
      <c r="T36" s="19"/>
      <c r="U36" s="19"/>
    </row>
    <row r="37" spans="3:21">
      <c r="C37" s="15"/>
      <c r="D37" s="15"/>
      <c r="E37" s="15"/>
      <c r="F37" s="16"/>
      <c r="G37" s="49"/>
      <c r="H37" s="49"/>
      <c r="I37" s="50"/>
      <c r="N37" s="18"/>
      <c r="P37" s="26" t="s">
        <v>61</v>
      </c>
      <c r="Q37" s="24"/>
      <c r="R37" s="25"/>
      <c r="S37" s="19"/>
      <c r="T37" s="19"/>
      <c r="U37" s="19"/>
    </row>
    <row r="38" spans="3:21">
      <c r="N38" s="18"/>
      <c r="P38" s="26" t="s">
        <v>62</v>
      </c>
      <c r="Q38" s="24"/>
      <c r="R38" s="25"/>
      <c r="S38" s="19"/>
      <c r="T38" s="19"/>
      <c r="U38" s="19"/>
    </row>
    <row r="39" spans="3:21">
      <c r="N39" s="18"/>
      <c r="P39" s="26" t="s">
        <v>63</v>
      </c>
      <c r="Q39" s="24"/>
      <c r="R39" s="25"/>
      <c r="S39" s="19"/>
      <c r="T39" s="19"/>
      <c r="U39" s="19"/>
    </row>
    <row r="40" spans="3:21">
      <c r="N40" s="18"/>
      <c r="P40" s="26" t="s">
        <v>64</v>
      </c>
      <c r="Q40" s="24"/>
      <c r="R40" s="25"/>
      <c r="S40" s="19"/>
      <c r="T40" s="19"/>
      <c r="U40" s="19"/>
    </row>
    <row r="41" spans="3:21">
      <c r="N41" s="18"/>
      <c r="P41" s="26" t="s">
        <v>65</v>
      </c>
      <c r="Q41" s="24"/>
      <c r="R41" s="25"/>
      <c r="S41" s="19"/>
      <c r="T41" s="19"/>
      <c r="U41" s="19"/>
    </row>
    <row r="42" spans="3:21" ht="13.5" thickBot="1">
      <c r="N42" s="18"/>
      <c r="P42" s="27" t="s">
        <v>66</v>
      </c>
      <c r="Q42" s="28">
        <v>0</v>
      </c>
      <c r="R42" s="29">
        <v>0.8</v>
      </c>
      <c r="S42" s="19"/>
      <c r="T42" s="19"/>
      <c r="U42" s="19"/>
    </row>
    <row r="59" s="30" customFormat="1"/>
  </sheetData>
  <mergeCells count="57">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C17"/>
    <mergeCell ref="D17:E17"/>
    <mergeCell ref="H17:L17"/>
    <mergeCell ref="B18:C18"/>
    <mergeCell ref="D18:E18"/>
    <mergeCell ref="G18:G22"/>
    <mergeCell ref="H18:L22"/>
    <mergeCell ref="B19:C19"/>
    <mergeCell ref="D19:E19"/>
    <mergeCell ref="B23:L23"/>
    <mergeCell ref="B24:L24"/>
    <mergeCell ref="P25:S27"/>
    <mergeCell ref="P29:R29"/>
    <mergeCell ref="B20:C20"/>
    <mergeCell ref="D20:E20"/>
    <mergeCell ref="B21:C21"/>
    <mergeCell ref="D21:E21"/>
    <mergeCell ref="B22:C22"/>
    <mergeCell ref="D22:E22"/>
  </mergeCells>
  <dataValidations count="2">
    <dataValidation type="list" allowBlank="1" showInputMessage="1" showErrorMessage="1" sqref="G29:G37">
      <formula1>#REF!</formula1>
    </dataValidation>
    <dataValidation type="list" allowBlank="1" showInputMessage="1" showErrorMessage="1" sqref="H29:H37">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3"/>
  <sheetViews>
    <sheetView showGridLines="0" topLeftCell="A5"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34" style="1" customWidth="1"/>
    <col min="4" max="4" width="9" style="1" customWidth="1"/>
    <col min="5" max="5" width="14.42578125" style="1" customWidth="1"/>
    <col min="6" max="6" width="28.140625" style="1" customWidth="1"/>
    <col min="7" max="7" width="19.7109375" style="1" customWidth="1"/>
    <col min="8" max="8" width="13.7109375" style="1" customWidth="1"/>
    <col min="9" max="9" width="23.7109375" style="1" customWidth="1"/>
    <col min="10" max="10" width="14.28515625" style="1" customWidth="1"/>
    <col min="11" max="11" width="17.28515625" style="1" customWidth="1"/>
    <col min="12" max="12" width="5.28515625" style="1" customWidth="1"/>
    <col min="13" max="13" width="23.28515625" style="1" customWidth="1"/>
    <col min="14" max="14" width="13.425781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335</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9.75" customHeight="1">
      <c r="A6" s="3"/>
      <c r="B6" s="197" t="s">
        <v>115</v>
      </c>
      <c r="C6" s="197"/>
      <c r="D6" s="217" t="s">
        <v>3</v>
      </c>
      <c r="E6" s="219"/>
      <c r="F6" s="197" t="s">
        <v>4</v>
      </c>
      <c r="G6" s="197"/>
      <c r="H6" s="197" t="s">
        <v>5</v>
      </c>
      <c r="I6" s="197"/>
      <c r="J6" s="4" t="s">
        <v>6</v>
      </c>
      <c r="K6" s="197" t="s">
        <v>7</v>
      </c>
      <c r="L6" s="197"/>
    </row>
    <row r="7" spans="1:12" ht="37.5" customHeight="1">
      <c r="A7" s="2"/>
      <c r="B7" s="214" t="str">
        <f>+[1]BASE!C17</f>
        <v>Procesos Internos</v>
      </c>
      <c r="C7" s="214"/>
      <c r="D7" s="262" t="s">
        <v>105</v>
      </c>
      <c r="E7" s="263"/>
      <c r="F7" s="214" t="str">
        <f>+[1]BASE!E17</f>
        <v>Porcentaje de procesos ordenados</v>
      </c>
      <c r="G7" s="214"/>
      <c r="H7" s="214" t="str">
        <f>+[1]BASE!F17</f>
        <v># de procesos ordenados / Total de procesos a ordenar</v>
      </c>
      <c r="I7" s="214"/>
      <c r="J7" s="6" t="str">
        <f>+[1]BASE!H17</f>
        <v>Porcentaje</v>
      </c>
      <c r="K7" s="215" t="s">
        <v>70</v>
      </c>
      <c r="L7" s="215"/>
    </row>
    <row r="8" spans="1:12" s="3" customFormat="1" ht="33.75" customHeight="1">
      <c r="B8" s="364" t="s">
        <v>71</v>
      </c>
      <c r="C8" s="364"/>
      <c r="D8" s="197" t="s">
        <v>106</v>
      </c>
      <c r="E8" s="197"/>
      <c r="F8" s="4" t="s">
        <v>107</v>
      </c>
      <c r="G8" s="7" t="s">
        <v>316</v>
      </c>
      <c r="H8" s="4" t="s">
        <v>13</v>
      </c>
      <c r="I8" s="197" t="s">
        <v>73</v>
      </c>
      <c r="J8" s="197"/>
      <c r="K8" s="197"/>
      <c r="L8" s="197"/>
    </row>
    <row r="9" spans="1:12" ht="52.5" customHeight="1">
      <c r="A9" s="2"/>
      <c r="B9" s="275" t="s">
        <v>15</v>
      </c>
      <c r="C9" s="275"/>
      <c r="D9" s="335" t="str">
        <f>+[1]BASE!J17</f>
        <v>ND</v>
      </c>
      <c r="E9" s="336"/>
      <c r="F9" s="59">
        <f>+[1]BASE!K17</f>
        <v>0.1</v>
      </c>
      <c r="G9" s="35" t="s">
        <v>336</v>
      </c>
      <c r="H9" s="36">
        <v>0.2</v>
      </c>
      <c r="I9" s="371" t="str">
        <f>+[1]BASE!L17</f>
        <v>Mejorar el desempeño institucional mediante un ordenamiento de procesos, subprocesos, funciones, cargas de trabajo, manuales de puestos y estructura</v>
      </c>
      <c r="J9" s="371"/>
      <c r="K9" s="371"/>
      <c r="L9" s="371"/>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+[1]BASE!M17</f>
        <v>Anual</v>
      </c>
      <c r="C12" s="251"/>
      <c r="D12" s="208" t="str">
        <f>+[1]BASE!N17</f>
        <v>Informe</v>
      </c>
      <c r="E12" s="208"/>
      <c r="F12" s="10" t="str">
        <f>+[1]BASE!O17</f>
        <v>Anual</v>
      </c>
      <c r="G12" s="248" t="str">
        <f>+[1]BASE!P17</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+[1]BASE!Q17</f>
        <v>Gerencia General</v>
      </c>
      <c r="C15" s="206"/>
      <c r="D15" s="206" t="str">
        <f>+[1]BASE!R17</f>
        <v>Luis Ángel Montya</v>
      </c>
      <c r="E15" s="206"/>
      <c r="F15" s="10" t="str">
        <f>+[1]BASE!S17</f>
        <v>Ingeniero Industrial</v>
      </c>
      <c r="G15" s="248" t="str">
        <f>+[1]BASE!T17</f>
        <v>Junta Directiva</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12" ht="28.5" customHeight="1">
      <c r="A17" s="2"/>
      <c r="B17" s="197" t="s">
        <v>337</v>
      </c>
      <c r="C17" s="197"/>
      <c r="D17" s="197" t="s">
        <v>338</v>
      </c>
      <c r="E17" s="197"/>
      <c r="F17" s="4" t="s">
        <v>339</v>
      </c>
      <c r="G17" s="4" t="s">
        <v>35</v>
      </c>
      <c r="H17" s="282" t="s">
        <v>37</v>
      </c>
      <c r="I17" s="282"/>
      <c r="J17" s="282"/>
      <c r="K17" s="282"/>
      <c r="L17" s="282"/>
    </row>
    <row r="18" spans="1:12" ht="15">
      <c r="A18" s="2"/>
      <c r="B18" s="367" t="s">
        <v>340</v>
      </c>
      <c r="C18" s="367"/>
      <c r="D18" s="370">
        <v>42583</v>
      </c>
      <c r="E18" s="370"/>
      <c r="F18" s="107" t="s">
        <v>121</v>
      </c>
      <c r="G18" s="294">
        <f>F36/D36</f>
        <v>0.11764705882352941</v>
      </c>
      <c r="H18" s="227" t="s">
        <v>407</v>
      </c>
      <c r="I18" s="228"/>
      <c r="J18" s="228"/>
      <c r="K18" s="228"/>
      <c r="L18" s="229"/>
    </row>
    <row r="19" spans="1:12" ht="15">
      <c r="A19" s="2"/>
      <c r="B19" s="367" t="s">
        <v>341</v>
      </c>
      <c r="C19" s="367"/>
      <c r="D19" s="370">
        <v>42705</v>
      </c>
      <c r="E19" s="370"/>
      <c r="F19" s="107" t="s">
        <v>121</v>
      </c>
      <c r="G19" s="294"/>
      <c r="H19" s="332"/>
      <c r="I19" s="333"/>
      <c r="J19" s="333"/>
      <c r="K19" s="333"/>
      <c r="L19" s="334"/>
    </row>
    <row r="20" spans="1:12" ht="15">
      <c r="A20" s="2"/>
      <c r="B20" s="367" t="s">
        <v>342</v>
      </c>
      <c r="C20" s="367"/>
      <c r="D20" s="370"/>
      <c r="E20" s="370"/>
      <c r="F20" s="107"/>
      <c r="G20" s="294"/>
      <c r="H20" s="332"/>
      <c r="I20" s="333"/>
      <c r="J20" s="333"/>
      <c r="K20" s="333"/>
      <c r="L20" s="334"/>
    </row>
    <row r="21" spans="1:12" ht="15">
      <c r="A21" s="2"/>
      <c r="B21" s="368" t="s">
        <v>163</v>
      </c>
      <c r="C21" s="368"/>
      <c r="D21" s="369">
        <v>42826</v>
      </c>
      <c r="E21" s="369"/>
      <c r="F21" s="107" t="s">
        <v>112</v>
      </c>
      <c r="G21" s="294"/>
      <c r="H21" s="332"/>
      <c r="I21" s="333"/>
      <c r="J21" s="333"/>
      <c r="K21" s="333"/>
      <c r="L21" s="334"/>
    </row>
    <row r="22" spans="1:12" ht="15">
      <c r="A22" s="2"/>
      <c r="B22" s="368" t="s">
        <v>306</v>
      </c>
      <c r="C22" s="368"/>
      <c r="D22" s="369">
        <v>42887</v>
      </c>
      <c r="E22" s="369"/>
      <c r="F22" s="107" t="s">
        <v>112</v>
      </c>
      <c r="G22" s="294"/>
      <c r="H22" s="332"/>
      <c r="I22" s="333"/>
      <c r="J22" s="333"/>
      <c r="K22" s="333"/>
      <c r="L22" s="334"/>
    </row>
    <row r="23" spans="1:12" ht="15">
      <c r="A23" s="2"/>
      <c r="B23" s="368" t="s">
        <v>343</v>
      </c>
      <c r="C23" s="368"/>
      <c r="D23" s="369">
        <v>42887</v>
      </c>
      <c r="E23" s="369"/>
      <c r="F23" s="107" t="s">
        <v>112</v>
      </c>
      <c r="G23" s="294"/>
      <c r="H23" s="332"/>
      <c r="I23" s="333"/>
      <c r="J23" s="333"/>
      <c r="K23" s="333"/>
      <c r="L23" s="334"/>
    </row>
    <row r="24" spans="1:12" ht="15">
      <c r="A24" s="2"/>
      <c r="B24" s="368" t="s">
        <v>308</v>
      </c>
      <c r="C24" s="368"/>
      <c r="D24" s="369">
        <v>42887</v>
      </c>
      <c r="E24" s="369"/>
      <c r="F24" s="107" t="s">
        <v>112</v>
      </c>
      <c r="G24" s="294"/>
      <c r="H24" s="332"/>
      <c r="I24" s="333"/>
      <c r="J24" s="333"/>
      <c r="K24" s="333"/>
      <c r="L24" s="334"/>
    </row>
    <row r="25" spans="1:12" ht="15">
      <c r="A25" s="2"/>
      <c r="B25" s="368" t="s">
        <v>293</v>
      </c>
      <c r="C25" s="368"/>
      <c r="D25" s="369">
        <v>42917</v>
      </c>
      <c r="E25" s="369"/>
      <c r="F25" s="107" t="s">
        <v>112</v>
      </c>
      <c r="G25" s="294"/>
      <c r="H25" s="332"/>
      <c r="I25" s="333"/>
      <c r="J25" s="333"/>
      <c r="K25" s="333"/>
      <c r="L25" s="334"/>
    </row>
    <row r="26" spans="1:12" ht="15">
      <c r="A26" s="2"/>
      <c r="B26" s="368" t="s">
        <v>344</v>
      </c>
      <c r="C26" s="368"/>
      <c r="D26" s="369">
        <v>42917</v>
      </c>
      <c r="E26" s="369"/>
      <c r="F26" s="107" t="s">
        <v>112</v>
      </c>
      <c r="G26" s="294"/>
      <c r="H26" s="332"/>
      <c r="I26" s="333"/>
      <c r="J26" s="333"/>
      <c r="K26" s="333"/>
      <c r="L26" s="334"/>
    </row>
    <row r="27" spans="1:12" ht="15">
      <c r="A27" s="2"/>
      <c r="B27" s="368" t="s">
        <v>345</v>
      </c>
      <c r="C27" s="368"/>
      <c r="D27" s="369">
        <v>42979</v>
      </c>
      <c r="E27" s="369"/>
      <c r="F27" s="107" t="s">
        <v>112</v>
      </c>
      <c r="G27" s="294"/>
      <c r="H27" s="332"/>
      <c r="I27" s="333"/>
      <c r="J27" s="333"/>
      <c r="K27" s="333"/>
      <c r="L27" s="334"/>
    </row>
    <row r="28" spans="1:12" ht="15">
      <c r="A28" s="2"/>
      <c r="B28" s="368" t="s">
        <v>291</v>
      </c>
      <c r="C28" s="368"/>
      <c r="D28" s="369">
        <v>42948</v>
      </c>
      <c r="E28" s="369"/>
      <c r="F28" s="107" t="s">
        <v>112</v>
      </c>
      <c r="G28" s="294"/>
      <c r="H28" s="332"/>
      <c r="I28" s="333"/>
      <c r="J28" s="333"/>
      <c r="K28" s="333"/>
      <c r="L28" s="334"/>
    </row>
    <row r="29" spans="1:12" ht="15">
      <c r="A29" s="2"/>
      <c r="B29" s="368" t="s">
        <v>302</v>
      </c>
      <c r="C29" s="368"/>
      <c r="D29" s="369">
        <v>43070</v>
      </c>
      <c r="E29" s="369"/>
      <c r="F29" s="107" t="s">
        <v>112</v>
      </c>
      <c r="G29" s="294"/>
      <c r="H29" s="332"/>
      <c r="I29" s="333"/>
      <c r="J29" s="333"/>
      <c r="K29" s="333"/>
      <c r="L29" s="334"/>
    </row>
    <row r="30" spans="1:12" ht="15">
      <c r="A30" s="2"/>
      <c r="B30" s="368" t="s">
        <v>346</v>
      </c>
      <c r="C30" s="368"/>
      <c r="D30" s="369">
        <v>43040</v>
      </c>
      <c r="E30" s="369"/>
      <c r="F30" s="107" t="s">
        <v>112</v>
      </c>
      <c r="G30" s="294"/>
      <c r="H30" s="332"/>
      <c r="I30" s="333"/>
      <c r="J30" s="333"/>
      <c r="K30" s="333"/>
      <c r="L30" s="334"/>
    </row>
    <row r="31" spans="1:12" ht="15">
      <c r="A31" s="2"/>
      <c r="B31" s="368" t="s">
        <v>347</v>
      </c>
      <c r="C31" s="368"/>
      <c r="D31" s="369">
        <v>43132</v>
      </c>
      <c r="E31" s="369"/>
      <c r="F31" s="107" t="s">
        <v>112</v>
      </c>
      <c r="G31" s="294"/>
      <c r="H31" s="332"/>
      <c r="I31" s="333"/>
      <c r="J31" s="333"/>
      <c r="K31" s="333"/>
      <c r="L31" s="334"/>
    </row>
    <row r="32" spans="1:12" ht="15">
      <c r="A32" s="2"/>
      <c r="B32" s="368" t="s">
        <v>348</v>
      </c>
      <c r="C32" s="368"/>
      <c r="D32" s="369">
        <v>43070</v>
      </c>
      <c r="E32" s="369"/>
      <c r="F32" s="107" t="s">
        <v>112</v>
      </c>
      <c r="G32" s="294"/>
      <c r="H32" s="332"/>
      <c r="I32" s="333"/>
      <c r="J32" s="333"/>
      <c r="K32" s="333"/>
      <c r="L32" s="334"/>
    </row>
    <row r="33" spans="1:21" ht="15">
      <c r="A33" s="2"/>
      <c r="B33" s="368" t="s">
        <v>287</v>
      </c>
      <c r="C33" s="368"/>
      <c r="D33" s="369">
        <v>43160</v>
      </c>
      <c r="E33" s="369"/>
      <c r="F33" s="107" t="s">
        <v>112</v>
      </c>
      <c r="G33" s="294"/>
      <c r="H33" s="332"/>
      <c r="I33" s="333"/>
      <c r="J33" s="333"/>
      <c r="K33" s="333"/>
      <c r="L33" s="334"/>
    </row>
    <row r="34" spans="1:21" ht="15">
      <c r="A34" s="2"/>
      <c r="B34" s="368" t="s">
        <v>266</v>
      </c>
      <c r="C34" s="368"/>
      <c r="D34" s="369">
        <v>43132</v>
      </c>
      <c r="E34" s="369"/>
      <c r="F34" s="107" t="s">
        <v>112</v>
      </c>
      <c r="G34" s="294"/>
      <c r="H34" s="332"/>
      <c r="I34" s="333"/>
      <c r="J34" s="333"/>
      <c r="K34" s="333"/>
      <c r="L34" s="334"/>
    </row>
    <row r="35" spans="1:21" ht="15">
      <c r="A35" s="2"/>
      <c r="B35" s="368" t="s">
        <v>349</v>
      </c>
      <c r="C35" s="368"/>
      <c r="D35" s="369">
        <v>43191</v>
      </c>
      <c r="E35" s="369"/>
      <c r="F35" s="107" t="s">
        <v>112</v>
      </c>
      <c r="G35" s="294"/>
      <c r="H35" s="230"/>
      <c r="I35" s="231"/>
      <c r="J35" s="231"/>
      <c r="K35" s="231"/>
      <c r="L35" s="232"/>
    </row>
    <row r="36" spans="1:21" ht="15.75">
      <c r="A36" s="2"/>
      <c r="B36" s="307" t="s">
        <v>93</v>
      </c>
      <c r="C36" s="307"/>
      <c r="D36" s="307">
        <f>COUNTA(D18:E35)</f>
        <v>17</v>
      </c>
      <c r="E36" s="307"/>
      <c r="F36" s="108">
        <v>2</v>
      </c>
      <c r="G36" s="108"/>
      <c r="H36" s="109"/>
      <c r="I36" s="109"/>
      <c r="J36" s="109"/>
      <c r="K36" s="109"/>
      <c r="L36" s="109"/>
    </row>
    <row r="37" spans="1:21" ht="26.25" hidden="1" customHeight="1" thickBot="1">
      <c r="B37" s="202" t="s">
        <v>51</v>
      </c>
      <c r="C37" s="203"/>
      <c r="D37" s="203"/>
      <c r="E37" s="203"/>
      <c r="F37" s="203"/>
      <c r="G37" s="203"/>
      <c r="H37" s="203"/>
      <c r="I37" s="298"/>
      <c r="J37" s="298"/>
      <c r="K37" s="298"/>
      <c r="L37" s="299"/>
    </row>
    <row r="38" spans="1:21" ht="307.5" hidden="1" customHeight="1" thickBot="1">
      <c r="B38" s="191"/>
      <c r="C38" s="192"/>
      <c r="D38" s="192"/>
      <c r="E38" s="192"/>
      <c r="F38" s="192"/>
      <c r="G38" s="192"/>
      <c r="H38" s="192"/>
      <c r="I38" s="192"/>
      <c r="J38" s="192"/>
      <c r="K38" s="192"/>
      <c r="L38" s="193"/>
    </row>
    <row r="39" spans="1:21" ht="12.75" customHeight="1">
      <c r="P39" s="264"/>
      <c r="Q39" s="264"/>
      <c r="R39" s="264"/>
      <c r="S39" s="264"/>
      <c r="T39" s="48"/>
      <c r="U39" s="48"/>
    </row>
    <row r="40" spans="1:21" ht="12.75" customHeight="1">
      <c r="O40" s="48"/>
      <c r="P40" s="264"/>
      <c r="Q40" s="264"/>
      <c r="R40" s="264"/>
      <c r="S40" s="264"/>
      <c r="T40" s="48"/>
      <c r="U40" s="48"/>
    </row>
    <row r="41" spans="1:21" ht="12.75" customHeight="1">
      <c r="O41" s="48"/>
      <c r="P41" s="264"/>
      <c r="Q41" s="264"/>
      <c r="R41" s="264"/>
      <c r="S41" s="264"/>
      <c r="T41" s="48"/>
      <c r="U41" s="48"/>
    </row>
    <row r="42" spans="1:21" ht="13.5" customHeight="1" thickBot="1">
      <c r="P42" s="48"/>
      <c r="Q42" s="48"/>
      <c r="R42" s="48"/>
      <c r="S42" s="48"/>
      <c r="T42" s="19"/>
      <c r="U42" s="19"/>
    </row>
    <row r="43" spans="1:21" ht="27" thickBot="1">
      <c r="C43" s="15"/>
      <c r="D43" s="15"/>
      <c r="E43" s="15"/>
      <c r="F43" s="16"/>
      <c r="G43" s="49"/>
      <c r="H43" s="49"/>
      <c r="I43" s="50"/>
      <c r="P43" s="194"/>
      <c r="Q43" s="194"/>
      <c r="R43" s="195"/>
      <c r="S43" s="19"/>
      <c r="T43" s="167"/>
      <c r="U43" s="167"/>
    </row>
    <row r="44" spans="1:21" ht="13.5" customHeight="1">
      <c r="C44" s="15"/>
      <c r="D44" s="15"/>
      <c r="E44" s="15"/>
      <c r="F44" s="16"/>
      <c r="G44" s="49"/>
      <c r="H44" s="49"/>
      <c r="I44" s="50"/>
      <c r="P44" s="21" t="s">
        <v>52</v>
      </c>
      <c r="Q44" s="21" t="s">
        <v>53</v>
      </c>
      <c r="R44" s="22" t="s">
        <v>54</v>
      </c>
      <c r="S44" s="17"/>
      <c r="T44" s="17"/>
      <c r="U44" s="17"/>
    </row>
    <row r="45" spans="1:21">
      <c r="C45" s="15"/>
      <c r="D45" s="15"/>
      <c r="E45" s="15"/>
      <c r="F45" s="16"/>
      <c r="G45" s="49"/>
      <c r="H45" s="49"/>
      <c r="I45" s="50"/>
      <c r="N45" s="18"/>
      <c r="P45" s="26" t="s">
        <v>55</v>
      </c>
      <c r="Q45" s="24"/>
      <c r="R45" s="25"/>
      <c r="S45" s="19"/>
      <c r="T45" s="19"/>
      <c r="U45" s="19"/>
    </row>
    <row r="46" spans="1:21">
      <c r="C46" s="15"/>
      <c r="D46" s="15"/>
      <c r="E46" s="15"/>
      <c r="F46" s="16"/>
      <c r="G46" s="49"/>
      <c r="H46" s="49"/>
      <c r="I46" s="50"/>
      <c r="N46" s="18"/>
      <c r="P46" s="26" t="s">
        <v>56</v>
      </c>
      <c r="Q46" s="24"/>
      <c r="R46" s="25"/>
      <c r="S46" s="19"/>
      <c r="T46" s="19"/>
      <c r="U46" s="19"/>
    </row>
    <row r="47" spans="1:21">
      <c r="C47" s="15"/>
      <c r="D47" s="15"/>
      <c r="E47" s="15"/>
      <c r="F47" s="16"/>
      <c r="G47" s="49"/>
      <c r="H47" s="49"/>
      <c r="I47" s="50"/>
      <c r="N47" s="18"/>
      <c r="P47" s="26" t="s">
        <v>57</v>
      </c>
      <c r="Q47" s="24"/>
      <c r="R47" s="25"/>
      <c r="S47" s="19"/>
      <c r="T47" s="19"/>
      <c r="U47" s="19"/>
    </row>
    <row r="48" spans="1:21">
      <c r="C48" s="15"/>
      <c r="D48" s="15"/>
      <c r="E48" s="15"/>
      <c r="F48" s="16"/>
      <c r="G48" s="49"/>
      <c r="H48" s="49"/>
      <c r="I48" s="50"/>
      <c r="N48" s="18"/>
      <c r="P48" s="26" t="s">
        <v>58</v>
      </c>
      <c r="Q48" s="24"/>
      <c r="R48" s="25"/>
      <c r="S48" s="19"/>
      <c r="T48" s="19"/>
      <c r="U48" s="19"/>
    </row>
    <row r="49" spans="3:21">
      <c r="C49" s="15"/>
      <c r="D49" s="15"/>
      <c r="E49" s="15"/>
      <c r="F49" s="16"/>
      <c r="G49" s="49"/>
      <c r="H49" s="49"/>
      <c r="I49" s="50"/>
      <c r="N49" s="18"/>
      <c r="P49" s="26" t="s">
        <v>59</v>
      </c>
      <c r="Q49" s="24"/>
      <c r="R49" s="25"/>
      <c r="S49" s="19"/>
      <c r="T49" s="19"/>
      <c r="U49" s="19"/>
    </row>
    <row r="50" spans="3:21">
      <c r="C50" s="15"/>
      <c r="D50" s="15"/>
      <c r="E50" s="15"/>
      <c r="F50" s="16"/>
      <c r="G50" s="49"/>
      <c r="H50" s="49"/>
      <c r="I50" s="50"/>
      <c r="N50" s="18"/>
      <c r="P50" s="26" t="s">
        <v>60</v>
      </c>
      <c r="Q50" s="24"/>
      <c r="R50" s="25"/>
      <c r="S50" s="19"/>
      <c r="T50" s="19"/>
      <c r="U50" s="19"/>
    </row>
    <row r="51" spans="3:21">
      <c r="C51" s="15"/>
      <c r="D51" s="15"/>
      <c r="E51" s="15"/>
      <c r="F51" s="16"/>
      <c r="G51" s="49"/>
      <c r="H51" s="49"/>
      <c r="I51" s="50"/>
      <c r="N51" s="18"/>
      <c r="P51" s="26" t="s">
        <v>61</v>
      </c>
      <c r="Q51" s="24"/>
      <c r="R51" s="25"/>
      <c r="S51" s="19"/>
      <c r="T51" s="19"/>
      <c r="U51" s="19"/>
    </row>
    <row r="52" spans="3:21">
      <c r="N52" s="18"/>
      <c r="P52" s="26" t="s">
        <v>62</v>
      </c>
      <c r="Q52" s="24"/>
      <c r="R52" s="25"/>
      <c r="S52" s="19"/>
      <c r="T52" s="19"/>
      <c r="U52" s="19"/>
    </row>
    <row r="53" spans="3:21">
      <c r="N53" s="18"/>
      <c r="P53" s="26" t="s">
        <v>63</v>
      </c>
      <c r="Q53" s="24"/>
      <c r="R53" s="25"/>
      <c r="S53" s="19"/>
      <c r="T53" s="19"/>
      <c r="U53" s="19"/>
    </row>
    <row r="54" spans="3:21">
      <c r="N54" s="18"/>
      <c r="P54" s="26" t="s">
        <v>64</v>
      </c>
      <c r="Q54" s="24"/>
      <c r="R54" s="25"/>
      <c r="S54" s="19"/>
      <c r="T54" s="19"/>
      <c r="U54" s="19"/>
    </row>
    <row r="55" spans="3:21">
      <c r="N55" s="18"/>
      <c r="P55" s="26" t="s">
        <v>65</v>
      </c>
      <c r="Q55" s="24"/>
      <c r="R55" s="25"/>
      <c r="S55" s="19"/>
      <c r="T55" s="19"/>
      <c r="U55" s="19"/>
    </row>
    <row r="56" spans="3:21" ht="13.5" thickBot="1">
      <c r="N56" s="18"/>
      <c r="P56" s="27" t="s">
        <v>66</v>
      </c>
      <c r="Q56" s="28">
        <v>0.12</v>
      </c>
      <c r="R56" s="29">
        <v>0.1</v>
      </c>
      <c r="S56" s="19"/>
      <c r="T56" s="19"/>
      <c r="U56" s="19"/>
    </row>
    <row r="73" s="30" customFormat="1"/>
  </sheetData>
  <mergeCells count="85">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C17"/>
    <mergeCell ref="D17:E17"/>
    <mergeCell ref="H17:L17"/>
    <mergeCell ref="B18:C18"/>
    <mergeCell ref="D18:E18"/>
    <mergeCell ref="G18:G35"/>
    <mergeCell ref="H18:L35"/>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P39:S41"/>
    <mergeCell ref="P43:R43"/>
    <mergeCell ref="B35:C35"/>
    <mergeCell ref="D35:E35"/>
    <mergeCell ref="B36:C36"/>
    <mergeCell ref="D36:E36"/>
    <mergeCell ref="B37:L37"/>
    <mergeCell ref="B38:L38"/>
  </mergeCells>
  <dataValidations count="2">
    <dataValidation type="list" allowBlank="1" showInputMessage="1" showErrorMessage="1" sqref="H43:H51">
      <formula1>#REF!</formula1>
    </dataValidation>
    <dataValidation type="list" allowBlank="1" showInputMessage="1" showErrorMessage="1" sqref="G43:G51">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6"/>
  <sheetViews>
    <sheetView showGridLines="0" zoomScaleNormal="100" zoomScaleSheetLayoutView="40" zoomScalePageLayoutView="85" workbookViewId="0">
      <selection activeCell="H21" sqref="H21"/>
    </sheetView>
  </sheetViews>
  <sheetFormatPr baseColWidth="10" defaultColWidth="11.42578125" defaultRowHeight="12.75"/>
  <cols>
    <col min="1" max="1" width="3.7109375" style="1" customWidth="1"/>
    <col min="2" max="2" width="7.7109375" style="1" customWidth="1"/>
    <col min="3" max="3" width="34" style="1" customWidth="1"/>
    <col min="4" max="4" width="9" style="1" customWidth="1"/>
    <col min="5" max="5" width="10.28515625" style="1" customWidth="1"/>
    <col min="6" max="6" width="18.7109375" style="1" customWidth="1"/>
    <col min="7" max="7" width="18.85546875" style="1" customWidth="1"/>
    <col min="8" max="8" width="12.7109375" style="1" customWidth="1"/>
    <col min="9" max="9" width="23.7109375" style="1" customWidth="1"/>
    <col min="10" max="10" width="17" style="1" customWidth="1"/>
    <col min="11" max="11" width="17.28515625" style="1" customWidth="1"/>
    <col min="12" max="12" width="18" style="1" customWidth="1"/>
    <col min="13" max="13" width="20.7109375" style="1" customWidth="1"/>
    <col min="14" max="14" width="16.1406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350</v>
      </c>
      <c r="B2" s="257"/>
      <c r="C2" s="257"/>
      <c r="D2" s="257"/>
      <c r="E2" s="257"/>
      <c r="F2" s="257"/>
      <c r="G2" s="257"/>
      <c r="H2" s="257"/>
      <c r="I2" s="257"/>
      <c r="J2" s="257"/>
      <c r="K2" s="257"/>
      <c r="L2" s="257"/>
    </row>
    <row r="3" spans="1:12" ht="30"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5.25" customHeight="1">
      <c r="A6" s="3"/>
      <c r="B6" s="197" t="s">
        <v>2</v>
      </c>
      <c r="C6" s="197"/>
      <c r="D6" s="217" t="s">
        <v>3</v>
      </c>
      <c r="E6" s="219"/>
      <c r="F6" s="197" t="s">
        <v>4</v>
      </c>
      <c r="G6" s="197"/>
      <c r="H6" s="197" t="s">
        <v>5</v>
      </c>
      <c r="I6" s="197"/>
      <c r="J6" s="4" t="s">
        <v>117</v>
      </c>
      <c r="K6" s="197" t="s">
        <v>7</v>
      </c>
      <c r="L6" s="197"/>
    </row>
    <row r="7" spans="1:12" ht="117" customHeight="1">
      <c r="A7" s="2"/>
      <c r="B7" s="214" t="str">
        <f>+[1]BASE!C18</f>
        <v>Procesos Internos</v>
      </c>
      <c r="C7" s="214"/>
      <c r="D7" s="262" t="s">
        <v>351</v>
      </c>
      <c r="E7" s="263"/>
      <c r="F7" s="214" t="str">
        <f>+[1]BASE!E18</f>
        <v>Porcentaje de trámites simplificados</v>
      </c>
      <c r="G7" s="214"/>
      <c r="H7" s="214" t="str">
        <f>+[1]BASE!F18</f>
        <v># de trámites simplificados / Total de trámites</v>
      </c>
      <c r="I7" s="214"/>
      <c r="J7" s="6" t="str">
        <f>+[1]BASE!H18</f>
        <v>Porcentaje</v>
      </c>
      <c r="K7" s="215" t="s">
        <v>70</v>
      </c>
      <c r="L7" s="215"/>
    </row>
    <row r="8" spans="1:12" s="3" customFormat="1" ht="37.5" customHeight="1">
      <c r="B8" s="296" t="s">
        <v>71</v>
      </c>
      <c r="C8" s="297"/>
      <c r="D8" s="216" t="s">
        <v>10</v>
      </c>
      <c r="E8" s="216"/>
      <c r="F8" s="98" t="s">
        <v>11</v>
      </c>
      <c r="G8" s="99" t="s">
        <v>316</v>
      </c>
      <c r="H8" s="44" t="s">
        <v>13</v>
      </c>
      <c r="I8" s="197" t="s">
        <v>14</v>
      </c>
      <c r="J8" s="197"/>
      <c r="K8" s="197"/>
      <c r="L8" s="197"/>
    </row>
    <row r="9" spans="1:12" ht="52.5" customHeight="1">
      <c r="A9" s="2"/>
      <c r="B9" s="379" t="s">
        <v>165</v>
      </c>
      <c r="C9" s="379"/>
      <c r="D9" s="209">
        <f>+[1]BASE!J18</f>
        <v>1</v>
      </c>
      <c r="E9" s="209"/>
      <c r="F9" s="59">
        <f>+[1]BASE!K18</f>
        <v>1</v>
      </c>
      <c r="G9" s="35" t="s">
        <v>352</v>
      </c>
      <c r="H9" s="100">
        <v>1</v>
      </c>
      <c r="I9" s="380" t="str">
        <f>+[1]BASE!L18</f>
        <v>Se refiere a la simplificación de trámites de conformidad con la Ley 8220</v>
      </c>
      <c r="J9" s="380"/>
      <c r="K9" s="380"/>
      <c r="L9" s="381"/>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+[1]BASE!M18</f>
        <v>Trimestral</v>
      </c>
      <c r="C12" s="251"/>
      <c r="D12" s="208" t="str">
        <f>+[1]BASE!N18</f>
        <v>Informe</v>
      </c>
      <c r="E12" s="208"/>
      <c r="F12" s="10" t="str">
        <f>+[1]BASE!O18</f>
        <v>Trimestral</v>
      </c>
      <c r="G12" s="248" t="str">
        <f>+[1]BASE!P18</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+[1]BASE!Q18</f>
        <v>Subgerencia Financiera</v>
      </c>
      <c r="C15" s="206"/>
      <c r="D15" s="206" t="str">
        <f>+[1]BASE!R18</f>
        <v>Alexánder Sandoval</v>
      </c>
      <c r="E15" s="206"/>
      <c r="F15" s="10" t="str">
        <f>+[1]BASE!S18</f>
        <v>Alexis Solano</v>
      </c>
      <c r="G15" s="248" t="str">
        <f>+[1]BASE!T18</f>
        <v>Junta Directiva</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21" ht="33" customHeight="1">
      <c r="A17" s="2"/>
      <c r="B17" s="197" t="s">
        <v>353</v>
      </c>
      <c r="C17" s="197"/>
      <c r="D17" s="197" t="s">
        <v>338</v>
      </c>
      <c r="E17" s="197"/>
      <c r="F17" s="4" t="s">
        <v>354</v>
      </c>
      <c r="G17" s="4" t="s">
        <v>35</v>
      </c>
      <c r="H17" s="197" t="s">
        <v>37</v>
      </c>
      <c r="I17" s="197"/>
      <c r="J17" s="197"/>
      <c r="K17" s="197"/>
      <c r="L17" s="197"/>
    </row>
    <row r="18" spans="1:21" ht="72" customHeight="1">
      <c r="A18" s="2"/>
      <c r="B18" s="372" t="s">
        <v>355</v>
      </c>
      <c r="C18" s="372"/>
      <c r="D18" s="373">
        <v>42735</v>
      </c>
      <c r="E18" s="373"/>
      <c r="F18" s="10" t="s">
        <v>121</v>
      </c>
      <c r="G18" s="101">
        <f>F19/D19</f>
        <v>1</v>
      </c>
      <c r="H18" s="374" t="s">
        <v>356</v>
      </c>
      <c r="I18" s="375"/>
      <c r="J18" s="375"/>
      <c r="K18" s="375"/>
      <c r="L18" s="376"/>
    </row>
    <row r="19" spans="1:21" ht="15.75">
      <c r="A19" s="2"/>
      <c r="B19" s="377" t="s">
        <v>93</v>
      </c>
      <c r="C19" s="377"/>
      <c r="D19" s="378">
        <f>COUNTA(D18:E18)</f>
        <v>1</v>
      </c>
      <c r="E19" s="378"/>
      <c r="F19" s="102">
        <v>1</v>
      </c>
      <c r="G19" s="103"/>
      <c r="H19" s="103"/>
      <c r="I19" s="104"/>
      <c r="J19" s="105"/>
      <c r="K19" s="105"/>
      <c r="L19" s="106"/>
    </row>
    <row r="20" spans="1:21" ht="26.25" hidden="1" customHeight="1" thickBot="1">
      <c r="B20" s="202" t="s">
        <v>51</v>
      </c>
      <c r="C20" s="203"/>
      <c r="D20" s="203"/>
      <c r="E20" s="203"/>
      <c r="F20" s="203"/>
      <c r="G20" s="203"/>
      <c r="H20" s="203"/>
      <c r="I20" s="298"/>
      <c r="J20" s="298"/>
      <c r="K20" s="298"/>
      <c r="L20" s="299"/>
    </row>
    <row r="21" spans="1:21" ht="307.5" hidden="1" customHeight="1" thickBot="1">
      <c r="B21" s="289"/>
      <c r="C21" s="290"/>
      <c r="D21" s="290"/>
      <c r="E21" s="290"/>
      <c r="F21" s="290"/>
      <c r="G21" s="290"/>
      <c r="H21" s="290"/>
      <c r="I21" s="290"/>
      <c r="J21" s="290"/>
      <c r="K21" s="290"/>
      <c r="L21" s="291"/>
    </row>
    <row r="22" spans="1:21" ht="12.75" customHeight="1">
      <c r="P22" s="264"/>
      <c r="Q22" s="264"/>
      <c r="R22" s="264"/>
      <c r="S22" s="264"/>
      <c r="T22" s="48"/>
      <c r="U22" s="48"/>
    </row>
    <row r="23" spans="1:21" ht="12.75" customHeight="1">
      <c r="O23" s="48"/>
      <c r="P23" s="264"/>
      <c r="Q23" s="264"/>
      <c r="R23" s="264"/>
      <c r="S23" s="264"/>
      <c r="T23" s="48"/>
      <c r="U23" s="48"/>
    </row>
    <row r="24" spans="1:21" ht="12.75" customHeight="1">
      <c r="O24" s="48"/>
      <c r="P24" s="264"/>
      <c r="Q24" s="264"/>
      <c r="R24" s="264"/>
      <c r="S24" s="264"/>
      <c r="T24" s="48"/>
      <c r="U24" s="48"/>
    </row>
    <row r="25" spans="1:21" ht="13.5" customHeight="1" thickBot="1">
      <c r="P25" s="48"/>
      <c r="Q25" s="48"/>
      <c r="R25" s="48"/>
      <c r="S25" s="48"/>
      <c r="T25" s="19"/>
      <c r="U25" s="19"/>
    </row>
    <row r="26" spans="1:21" ht="27" thickBot="1">
      <c r="C26" s="15"/>
      <c r="D26" s="15"/>
      <c r="E26" s="15"/>
      <c r="F26" s="16"/>
      <c r="G26" s="49"/>
      <c r="H26" s="49"/>
      <c r="I26" s="50"/>
      <c r="P26" s="194"/>
      <c r="Q26" s="194"/>
      <c r="R26" s="195"/>
      <c r="S26" s="19"/>
      <c r="T26" s="167"/>
      <c r="U26" s="167"/>
    </row>
    <row r="27" spans="1:21" ht="13.5" customHeight="1">
      <c r="C27" s="15"/>
      <c r="D27" s="15"/>
      <c r="E27" s="15"/>
      <c r="F27" s="16"/>
      <c r="G27" s="49"/>
      <c r="H27" s="49"/>
      <c r="I27" s="50"/>
      <c r="P27" s="21" t="s">
        <v>52</v>
      </c>
      <c r="Q27" s="21" t="s">
        <v>53</v>
      </c>
      <c r="R27" s="22" t="s">
        <v>54</v>
      </c>
      <c r="S27" s="17"/>
      <c r="T27" s="17"/>
      <c r="U27" s="17"/>
    </row>
    <row r="28" spans="1:21">
      <c r="C28" s="15"/>
      <c r="D28" s="15"/>
      <c r="E28" s="15"/>
      <c r="F28" s="16"/>
      <c r="G28" s="49"/>
      <c r="H28" s="49"/>
      <c r="I28" s="50"/>
      <c r="N28" s="18"/>
      <c r="P28" s="26" t="s">
        <v>55</v>
      </c>
      <c r="Q28" s="24"/>
      <c r="R28" s="25"/>
      <c r="S28" s="19"/>
      <c r="T28" s="19"/>
      <c r="U28" s="19"/>
    </row>
    <row r="29" spans="1:21">
      <c r="C29" s="15"/>
      <c r="D29" s="15"/>
      <c r="E29" s="15"/>
      <c r="F29" s="16"/>
      <c r="G29" s="49"/>
      <c r="H29" s="49"/>
      <c r="I29" s="50"/>
      <c r="N29" s="18"/>
      <c r="P29" s="26" t="s">
        <v>56</v>
      </c>
      <c r="Q29" s="24"/>
      <c r="R29" s="25"/>
      <c r="S29" s="19"/>
      <c r="T29" s="19"/>
      <c r="U29" s="19"/>
    </row>
    <row r="30" spans="1:21">
      <c r="C30" s="15"/>
      <c r="D30" s="15"/>
      <c r="E30" s="15"/>
      <c r="F30" s="16"/>
      <c r="G30" s="49"/>
      <c r="H30" s="49"/>
      <c r="I30" s="50"/>
      <c r="N30" s="18"/>
      <c r="P30" s="26" t="s">
        <v>57</v>
      </c>
      <c r="Q30" s="24"/>
      <c r="R30" s="25"/>
      <c r="S30" s="19"/>
      <c r="T30" s="19"/>
      <c r="U30" s="19"/>
    </row>
    <row r="31" spans="1:21">
      <c r="C31" s="15"/>
      <c r="D31" s="15"/>
      <c r="E31" s="15"/>
      <c r="F31" s="16"/>
      <c r="G31" s="49"/>
      <c r="H31" s="49"/>
      <c r="I31" s="50"/>
      <c r="N31" s="18"/>
      <c r="P31" s="26" t="s">
        <v>58</v>
      </c>
      <c r="Q31" s="24"/>
      <c r="R31" s="25"/>
      <c r="S31" s="19"/>
      <c r="T31" s="19"/>
      <c r="U31" s="19"/>
    </row>
    <row r="32" spans="1:21">
      <c r="C32" s="15"/>
      <c r="D32" s="15"/>
      <c r="E32" s="15"/>
      <c r="F32" s="16"/>
      <c r="G32" s="49"/>
      <c r="H32" s="49"/>
      <c r="I32" s="50"/>
      <c r="N32" s="18"/>
      <c r="P32" s="26" t="s">
        <v>59</v>
      </c>
      <c r="Q32" s="24"/>
      <c r="R32" s="25"/>
      <c r="S32" s="19"/>
      <c r="T32" s="19"/>
      <c r="U32" s="19"/>
    </row>
    <row r="33" spans="3:21">
      <c r="C33" s="15"/>
      <c r="D33" s="15"/>
      <c r="E33" s="15"/>
      <c r="F33" s="16"/>
      <c r="G33" s="49"/>
      <c r="H33" s="49"/>
      <c r="I33" s="50"/>
      <c r="N33" s="18"/>
      <c r="P33" s="26" t="s">
        <v>60</v>
      </c>
      <c r="Q33" s="24"/>
      <c r="R33" s="25"/>
      <c r="S33" s="19"/>
      <c r="T33" s="19"/>
      <c r="U33" s="19"/>
    </row>
    <row r="34" spans="3:21">
      <c r="C34" s="15"/>
      <c r="D34" s="15"/>
      <c r="E34" s="15"/>
      <c r="F34" s="16"/>
      <c r="G34" s="49"/>
      <c r="H34" s="49"/>
      <c r="I34" s="50"/>
      <c r="N34" s="18"/>
      <c r="P34" s="26" t="s">
        <v>61</v>
      </c>
      <c r="Q34" s="24"/>
      <c r="R34" s="25"/>
      <c r="S34" s="19"/>
      <c r="T34" s="19"/>
      <c r="U34" s="19"/>
    </row>
    <row r="35" spans="3:21">
      <c r="N35" s="18"/>
      <c r="P35" s="26" t="s">
        <v>62</v>
      </c>
      <c r="Q35" s="24"/>
      <c r="R35" s="25"/>
      <c r="S35" s="19"/>
      <c r="T35" s="19"/>
      <c r="U35" s="19"/>
    </row>
    <row r="36" spans="3:21">
      <c r="N36" s="18"/>
      <c r="P36" s="26" t="s">
        <v>63</v>
      </c>
      <c r="Q36" s="24"/>
      <c r="R36" s="25"/>
      <c r="S36" s="19"/>
      <c r="T36" s="19"/>
      <c r="U36" s="19"/>
    </row>
    <row r="37" spans="3:21">
      <c r="N37" s="18"/>
      <c r="P37" s="26" t="s">
        <v>64</v>
      </c>
      <c r="Q37" s="24"/>
      <c r="R37" s="25"/>
      <c r="S37" s="19"/>
      <c r="T37" s="19"/>
      <c r="U37" s="19"/>
    </row>
    <row r="38" spans="3:21">
      <c r="N38" s="18"/>
      <c r="P38" s="26" t="s">
        <v>65</v>
      </c>
      <c r="Q38" s="24"/>
      <c r="R38" s="25"/>
      <c r="S38" s="19"/>
      <c r="T38" s="19"/>
      <c r="U38" s="19"/>
    </row>
    <row r="39" spans="3:21" ht="13.5" thickBot="1">
      <c r="N39" s="18"/>
      <c r="P39" s="27" t="s">
        <v>66</v>
      </c>
      <c r="Q39" s="28">
        <v>1</v>
      </c>
      <c r="R39" s="29">
        <v>1</v>
      </c>
      <c r="S39" s="19"/>
      <c r="T39" s="19"/>
      <c r="U39" s="19"/>
    </row>
    <row r="56" s="30" customFormat="1"/>
  </sheetData>
  <mergeCells count="50">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P26:R26"/>
    <mergeCell ref="B16:L16"/>
    <mergeCell ref="B17:C17"/>
    <mergeCell ref="D17:E17"/>
    <mergeCell ref="H17:L17"/>
    <mergeCell ref="B18:C18"/>
    <mergeCell ref="D18:E18"/>
    <mergeCell ref="H18:L18"/>
    <mergeCell ref="B19:C19"/>
    <mergeCell ref="D19:E19"/>
    <mergeCell ref="B20:L20"/>
    <mergeCell ref="B21:L21"/>
    <mergeCell ref="P22:S24"/>
  </mergeCells>
  <dataValidations count="2">
    <dataValidation type="list" allowBlank="1" showInputMessage="1" showErrorMessage="1" sqref="G26:G34">
      <formula1>#REF!</formula1>
    </dataValidation>
    <dataValidation type="list" allowBlank="1" showInputMessage="1" showErrorMessage="1" sqref="H26:H34">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5"/>
  <sheetViews>
    <sheetView showGridLines="0" topLeftCell="D1"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34" style="1" customWidth="1"/>
    <col min="4" max="4" width="9" style="1" customWidth="1"/>
    <col min="5" max="5" width="18.28515625" style="1" customWidth="1"/>
    <col min="6" max="6" width="23.42578125" style="1" customWidth="1"/>
    <col min="7" max="7" width="19.85546875" style="1" customWidth="1"/>
    <col min="8" max="8" width="13" style="1" customWidth="1"/>
    <col min="9" max="9" width="19.7109375" style="1" customWidth="1"/>
    <col min="10" max="10" width="17" style="1" customWidth="1"/>
    <col min="11" max="11" width="9.28515625" style="1" customWidth="1"/>
    <col min="12" max="12" width="18" style="1" customWidth="1"/>
    <col min="13" max="13" width="18.85546875" style="1" customWidth="1"/>
    <col min="14" max="14" width="17.285156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103</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384" t="s">
        <v>1</v>
      </c>
      <c r="C5" s="385"/>
      <c r="D5" s="385"/>
      <c r="E5" s="385"/>
      <c r="F5" s="385"/>
      <c r="G5" s="385"/>
      <c r="H5" s="385"/>
      <c r="I5" s="385"/>
      <c r="J5" s="385"/>
      <c r="K5" s="385"/>
      <c r="L5" s="386"/>
    </row>
    <row r="6" spans="1:12" s="5" customFormat="1" ht="28.5" customHeight="1">
      <c r="A6" s="3"/>
      <c r="B6" s="197" t="s">
        <v>2</v>
      </c>
      <c r="C6" s="197"/>
      <c r="D6" s="197" t="s">
        <v>3</v>
      </c>
      <c r="E6" s="197"/>
      <c r="F6" s="197" t="s">
        <v>4</v>
      </c>
      <c r="G6" s="197"/>
      <c r="H6" s="197" t="s">
        <v>104</v>
      </c>
      <c r="I6" s="197"/>
      <c r="J6" s="4" t="s">
        <v>6</v>
      </c>
      <c r="K6" s="197" t="s">
        <v>7</v>
      </c>
      <c r="L6" s="197"/>
    </row>
    <row r="7" spans="1:12" ht="107.25" customHeight="1">
      <c r="A7" s="2"/>
      <c r="B7" s="214" t="str">
        <f>+[1]BASE!C7</f>
        <v>Grupos de interés</v>
      </c>
      <c r="C7" s="214"/>
      <c r="D7" s="214" t="s">
        <v>105</v>
      </c>
      <c r="E7" s="214"/>
      <c r="F7" s="214" t="str">
        <f>+[1]BASE!E7</f>
        <v>Resultado de encuesta de satisfacción de los beneficiarios finales</v>
      </c>
      <c r="G7" s="214"/>
      <c r="H7" s="214" t="str">
        <f>+[1]BASE!F7</f>
        <v>Resultado de encuesta de satisfacción de los beneficiarios finales</v>
      </c>
      <c r="I7" s="214"/>
      <c r="J7" s="6" t="str">
        <f>+[1]BASE!H7</f>
        <v>Porcentaje</v>
      </c>
      <c r="K7" s="215">
        <f>+[1]BASE!I7</f>
        <v>42371</v>
      </c>
      <c r="L7" s="215"/>
    </row>
    <row r="8" spans="1:12" s="3" customFormat="1" ht="33.75" customHeight="1">
      <c r="B8" s="364" t="s">
        <v>18</v>
      </c>
      <c r="C8" s="364"/>
      <c r="D8" s="217" t="s">
        <v>106</v>
      </c>
      <c r="E8" s="219"/>
      <c r="F8" s="4" t="s">
        <v>107</v>
      </c>
      <c r="G8" s="4" t="s">
        <v>108</v>
      </c>
      <c r="H8" s="4" t="s">
        <v>13</v>
      </c>
      <c r="I8" s="217" t="s">
        <v>73</v>
      </c>
      <c r="J8" s="218"/>
      <c r="K8" s="218"/>
      <c r="L8" s="219"/>
    </row>
    <row r="9" spans="1:12" ht="42.75" customHeight="1">
      <c r="A9" s="2"/>
      <c r="B9" s="275" t="s">
        <v>15</v>
      </c>
      <c r="C9" s="275"/>
      <c r="D9" s="382">
        <f>+[1]BASE!J7</f>
        <v>0.95</v>
      </c>
      <c r="E9" s="383"/>
      <c r="F9" s="59">
        <f>+[1]BASE!K7</f>
        <v>0.95</v>
      </c>
      <c r="G9" s="9" t="s">
        <v>109</v>
      </c>
      <c r="H9" s="36">
        <v>0.95</v>
      </c>
      <c r="I9" s="284" t="str">
        <f>+[1]BASE!L7</f>
        <v>Por grado de satisfacción se entiende la evaluación de trámites, tiempo, producto, calidad de vida por los beneficiarios finales</v>
      </c>
      <c r="J9" s="285"/>
      <c r="K9" s="285"/>
      <c r="L9" s="286"/>
    </row>
    <row r="10" spans="1:12" ht="25.5" hidden="1" customHeight="1" thickBot="1">
      <c r="A10" s="2"/>
      <c r="B10" s="196" t="s">
        <v>17</v>
      </c>
      <c r="C10" s="196"/>
      <c r="D10" s="196"/>
      <c r="E10" s="196"/>
      <c r="F10" s="196"/>
      <c r="G10" s="196"/>
      <c r="H10" s="196"/>
      <c r="I10" s="196"/>
      <c r="J10" s="196"/>
      <c r="K10" s="196"/>
      <c r="L10" s="196"/>
    </row>
    <row r="11" spans="1:12" ht="25.5" hidden="1" customHeight="1" thickBot="1">
      <c r="A11" s="2"/>
      <c r="B11" s="205" t="s">
        <v>18</v>
      </c>
      <c r="C11" s="205"/>
      <c r="D11" s="205" t="s">
        <v>19</v>
      </c>
      <c r="E11" s="205"/>
      <c r="F11" s="11" t="s">
        <v>20</v>
      </c>
      <c r="G11" s="205" t="s">
        <v>21</v>
      </c>
      <c r="H11" s="205"/>
      <c r="I11" s="205" t="s">
        <v>22</v>
      </c>
      <c r="J11" s="205"/>
      <c r="K11" s="205"/>
      <c r="L11" s="205"/>
    </row>
    <row r="12" spans="1:12" ht="33" hidden="1" customHeight="1">
      <c r="A12" s="2"/>
      <c r="B12" s="207" t="str">
        <f>+[1]BASE!M7</f>
        <v>Anual</v>
      </c>
      <c r="C12" s="207"/>
      <c r="D12" s="208" t="str">
        <f>+[1]BASE!N7</f>
        <v>Encuesta de satisfacción</v>
      </c>
      <c r="E12" s="208"/>
      <c r="F12" s="10" t="str">
        <f>+[1]BASE!O7</f>
        <v>Anual</v>
      </c>
      <c r="G12" s="206" t="str">
        <f>+[1]BASE!P7</f>
        <v>Encuesta de satisfacción</v>
      </c>
      <c r="H12" s="206"/>
      <c r="I12" s="197" t="s">
        <v>76</v>
      </c>
      <c r="J12" s="197" t="s">
        <v>24</v>
      </c>
      <c r="K12" s="197" t="s">
        <v>25</v>
      </c>
      <c r="L12" s="197" t="s">
        <v>26</v>
      </c>
    </row>
    <row r="13" spans="1:12" ht="19.5" hidden="1" customHeight="1" thickBot="1">
      <c r="A13" s="2"/>
      <c r="B13" s="196" t="s">
        <v>27</v>
      </c>
      <c r="C13" s="196"/>
      <c r="D13" s="196"/>
      <c r="E13" s="196"/>
      <c r="F13" s="196"/>
      <c r="G13" s="196"/>
      <c r="H13" s="196"/>
      <c r="I13" s="197"/>
      <c r="J13" s="197"/>
      <c r="K13" s="197"/>
      <c r="L13" s="197"/>
    </row>
    <row r="14" spans="1:12" ht="27" hidden="1" customHeight="1" thickBot="1">
      <c r="A14" s="2"/>
      <c r="B14" s="205" t="s">
        <v>28</v>
      </c>
      <c r="C14" s="205"/>
      <c r="D14" s="205" t="s">
        <v>29</v>
      </c>
      <c r="E14" s="205"/>
      <c r="F14" s="11" t="s">
        <v>30</v>
      </c>
      <c r="G14" s="205" t="s">
        <v>31</v>
      </c>
      <c r="H14" s="205"/>
      <c r="I14" s="11"/>
      <c r="J14" s="11"/>
      <c r="K14" s="11"/>
      <c r="L14" s="11"/>
    </row>
    <row r="15" spans="1:12" ht="28.5" hidden="1" customHeight="1">
      <c r="A15" s="2"/>
      <c r="B15" s="206" t="str">
        <f>+[1]BASE!Q7</f>
        <v>Gerencia General</v>
      </c>
      <c r="C15" s="206"/>
      <c r="D15" s="206" t="str">
        <f>+[1]BASE!R7</f>
        <v>Luis Ángel Montya</v>
      </c>
      <c r="E15" s="206"/>
      <c r="F15" s="10" t="str">
        <f>+[1]BASE!S7</f>
        <v>Rónald Espinoza</v>
      </c>
      <c r="G15" s="206" t="str">
        <f>+[1]BASE!T7</f>
        <v>Junta Directiva</v>
      </c>
      <c r="H15" s="206"/>
      <c r="I15" s="12" t="s">
        <v>77</v>
      </c>
      <c r="J15" s="13" t="s">
        <v>78</v>
      </c>
      <c r="K15" s="13" t="s">
        <v>79</v>
      </c>
      <c r="L15" s="13" t="s">
        <v>80</v>
      </c>
    </row>
    <row r="16" spans="1:12" ht="28.5" customHeight="1">
      <c r="A16" s="2"/>
      <c r="B16" s="213" t="s">
        <v>32</v>
      </c>
      <c r="C16" s="213"/>
      <c r="D16" s="213"/>
      <c r="E16" s="213"/>
      <c r="F16" s="213"/>
      <c r="G16" s="213"/>
      <c r="H16" s="213"/>
      <c r="I16" s="213"/>
      <c r="J16" s="213"/>
      <c r="K16" s="213"/>
      <c r="L16" s="213"/>
    </row>
    <row r="17" spans="1:21" ht="28.5" customHeight="1">
      <c r="A17" s="2"/>
      <c r="B17" s="197" t="s">
        <v>110</v>
      </c>
      <c r="C17" s="197"/>
      <c r="D17" s="197" t="s">
        <v>111</v>
      </c>
      <c r="E17" s="197"/>
      <c r="F17" s="4" t="s">
        <v>35</v>
      </c>
      <c r="G17" s="217" t="s">
        <v>37</v>
      </c>
      <c r="H17" s="218"/>
      <c r="I17" s="218"/>
      <c r="J17" s="218"/>
      <c r="K17" s="218"/>
      <c r="L17" s="219"/>
    </row>
    <row r="18" spans="1:21" ht="41.25" customHeight="1">
      <c r="A18" s="2"/>
      <c r="B18" s="248" t="s">
        <v>112</v>
      </c>
      <c r="C18" s="249"/>
      <c r="D18" s="248" t="s">
        <v>112</v>
      </c>
      <c r="E18" s="249"/>
      <c r="F18" s="93">
        <v>0</v>
      </c>
      <c r="G18" s="220" t="s">
        <v>113</v>
      </c>
      <c r="H18" s="221"/>
      <c r="I18" s="221"/>
      <c r="J18" s="221"/>
      <c r="K18" s="221"/>
      <c r="L18" s="222"/>
    </row>
    <row r="19" spans="1:21" ht="26.25" hidden="1" customHeight="1" thickBot="1">
      <c r="B19" s="202" t="s">
        <v>51</v>
      </c>
      <c r="C19" s="203"/>
      <c r="D19" s="203"/>
      <c r="E19" s="203"/>
      <c r="F19" s="203"/>
      <c r="G19" s="203"/>
      <c r="H19" s="203"/>
      <c r="I19" s="203"/>
      <c r="J19" s="203"/>
      <c r="K19" s="203"/>
      <c r="L19" s="204"/>
    </row>
    <row r="20" spans="1:21" ht="307.5" hidden="1" customHeight="1" thickBot="1">
      <c r="B20" s="289"/>
      <c r="C20" s="290"/>
      <c r="D20" s="290"/>
      <c r="E20" s="290"/>
      <c r="F20" s="290"/>
      <c r="G20" s="290"/>
      <c r="H20" s="290"/>
      <c r="I20" s="290"/>
      <c r="J20" s="290"/>
      <c r="K20" s="290"/>
      <c r="L20" s="291"/>
    </row>
    <row r="21" spans="1:21" ht="12.75" customHeight="1">
      <c r="P21" s="264"/>
      <c r="Q21" s="264"/>
      <c r="R21" s="264"/>
      <c r="S21" s="264"/>
      <c r="T21" s="48"/>
      <c r="U21" s="48"/>
    </row>
    <row r="22" spans="1:21" ht="12.75" customHeight="1">
      <c r="O22" s="48"/>
      <c r="P22" s="264"/>
      <c r="Q22" s="264"/>
      <c r="R22" s="264"/>
      <c r="S22" s="264"/>
      <c r="T22" s="48"/>
      <c r="U22" s="48"/>
    </row>
    <row r="23" spans="1:21" ht="12.75" customHeight="1">
      <c r="O23" s="48"/>
      <c r="P23" s="264"/>
      <c r="Q23" s="264"/>
      <c r="R23" s="264"/>
      <c r="S23" s="264"/>
      <c r="T23" s="48"/>
      <c r="U23" s="48"/>
    </row>
    <row r="24" spans="1:21" ht="13.5" customHeight="1" thickBot="1">
      <c r="P24" s="48"/>
      <c r="Q24" s="48"/>
      <c r="R24" s="48"/>
      <c r="S24" s="48"/>
      <c r="T24" s="19"/>
      <c r="U24" s="19"/>
    </row>
    <row r="25" spans="1:21" ht="27" thickBot="1">
      <c r="C25" s="15"/>
      <c r="D25" s="15"/>
      <c r="E25" s="15"/>
      <c r="F25" s="16"/>
      <c r="G25" s="49"/>
      <c r="H25" s="49"/>
      <c r="I25" s="50"/>
      <c r="P25" s="194"/>
      <c r="Q25" s="194"/>
      <c r="R25" s="195"/>
      <c r="S25" s="19"/>
      <c r="T25" s="167"/>
      <c r="U25" s="167"/>
    </row>
    <row r="26" spans="1:21" ht="13.5" customHeight="1">
      <c r="C26" s="15"/>
      <c r="D26" s="15"/>
      <c r="E26" s="15"/>
      <c r="F26" s="16"/>
      <c r="G26" s="49"/>
      <c r="H26" s="49"/>
      <c r="I26" s="50"/>
      <c r="P26" s="21" t="s">
        <v>52</v>
      </c>
      <c r="Q26" s="21" t="s">
        <v>53</v>
      </c>
      <c r="R26" s="22" t="s">
        <v>54</v>
      </c>
      <c r="S26" s="17"/>
      <c r="T26" s="17"/>
      <c r="U26" s="17"/>
    </row>
    <row r="27" spans="1:21">
      <c r="C27" s="15"/>
      <c r="D27" s="15"/>
      <c r="E27" s="15"/>
      <c r="F27" s="16"/>
      <c r="G27" s="49"/>
      <c r="H27" s="49"/>
      <c r="I27" s="50"/>
      <c r="N27" s="18"/>
      <c r="P27" s="26" t="s">
        <v>55</v>
      </c>
      <c r="Q27" s="94">
        <v>95</v>
      </c>
      <c r="R27" s="95">
        <v>95</v>
      </c>
      <c r="S27" s="19"/>
      <c r="T27" s="19"/>
      <c r="U27" s="19"/>
    </row>
    <row r="28" spans="1:21">
      <c r="C28" s="15"/>
      <c r="D28" s="15"/>
      <c r="E28" s="15"/>
      <c r="F28" s="16"/>
      <c r="G28" s="49"/>
      <c r="H28" s="49"/>
      <c r="I28" s="50"/>
      <c r="N28" s="18"/>
      <c r="P28" s="26" t="s">
        <v>56</v>
      </c>
      <c r="Q28" s="94">
        <v>95</v>
      </c>
      <c r="R28" s="95">
        <v>95</v>
      </c>
      <c r="S28" s="19"/>
      <c r="T28" s="19"/>
      <c r="U28" s="19"/>
    </row>
    <row r="29" spans="1:21">
      <c r="C29" s="15"/>
      <c r="D29" s="15"/>
      <c r="E29" s="15"/>
      <c r="F29" s="16"/>
      <c r="G29" s="49"/>
      <c r="H29" s="49"/>
      <c r="I29" s="50"/>
      <c r="N29" s="18"/>
      <c r="P29" s="26" t="s">
        <v>57</v>
      </c>
      <c r="Q29" s="94">
        <v>95</v>
      </c>
      <c r="R29" s="95">
        <v>95</v>
      </c>
      <c r="S29" s="19"/>
      <c r="T29" s="19"/>
      <c r="U29" s="19"/>
    </row>
    <row r="30" spans="1:21">
      <c r="C30" s="15"/>
      <c r="D30" s="15"/>
      <c r="E30" s="15"/>
      <c r="F30" s="16"/>
      <c r="G30" s="49"/>
      <c r="H30" s="49"/>
      <c r="I30" s="50"/>
      <c r="N30" s="18"/>
      <c r="P30" s="26" t="s">
        <v>58</v>
      </c>
      <c r="Q30" s="94">
        <v>95</v>
      </c>
      <c r="R30" s="95">
        <v>95</v>
      </c>
      <c r="S30" s="19"/>
      <c r="T30" s="19"/>
      <c r="U30" s="19"/>
    </row>
    <row r="31" spans="1:21">
      <c r="C31" s="15"/>
      <c r="D31" s="15"/>
      <c r="E31" s="15"/>
      <c r="F31" s="16"/>
      <c r="G31" s="49"/>
      <c r="H31" s="49"/>
      <c r="I31" s="50"/>
      <c r="N31" s="18"/>
      <c r="P31" s="26" t="s">
        <v>59</v>
      </c>
      <c r="Q31" s="94">
        <v>95</v>
      </c>
      <c r="R31" s="95">
        <v>95</v>
      </c>
      <c r="S31" s="19"/>
      <c r="T31" s="19"/>
      <c r="U31" s="19"/>
    </row>
    <row r="32" spans="1:21">
      <c r="C32" s="15"/>
      <c r="D32" s="15"/>
      <c r="E32" s="15"/>
      <c r="F32" s="16"/>
      <c r="G32" s="49"/>
      <c r="H32" s="49"/>
      <c r="I32" s="50"/>
      <c r="N32" s="18"/>
      <c r="P32" s="26" t="s">
        <v>60</v>
      </c>
      <c r="Q32" s="94">
        <v>95</v>
      </c>
      <c r="R32" s="95">
        <v>95</v>
      </c>
      <c r="S32" s="19"/>
      <c r="T32" s="19"/>
      <c r="U32" s="19"/>
    </row>
    <row r="33" spans="3:21">
      <c r="C33" s="15"/>
      <c r="D33" s="15"/>
      <c r="E33" s="15"/>
      <c r="F33" s="16"/>
      <c r="G33" s="49"/>
      <c r="H33" s="49"/>
      <c r="I33" s="50"/>
      <c r="N33" s="18"/>
      <c r="P33" s="26" t="s">
        <v>61</v>
      </c>
      <c r="Q33" s="94">
        <v>95</v>
      </c>
      <c r="R33" s="95">
        <v>95</v>
      </c>
      <c r="S33" s="19"/>
      <c r="T33" s="19"/>
      <c r="U33" s="19"/>
    </row>
    <row r="34" spans="3:21">
      <c r="N34" s="18"/>
      <c r="P34" s="26" t="s">
        <v>62</v>
      </c>
      <c r="Q34" s="94">
        <v>95</v>
      </c>
      <c r="R34" s="95">
        <v>95</v>
      </c>
      <c r="S34" s="19"/>
      <c r="T34" s="19"/>
      <c r="U34" s="19"/>
    </row>
    <row r="35" spans="3:21">
      <c r="N35" s="18"/>
      <c r="P35" s="26" t="s">
        <v>63</v>
      </c>
      <c r="Q35" s="94">
        <v>95</v>
      </c>
      <c r="R35" s="95">
        <v>95</v>
      </c>
      <c r="S35" s="19"/>
      <c r="T35" s="19"/>
      <c r="U35" s="19"/>
    </row>
    <row r="36" spans="3:21">
      <c r="N36" s="18"/>
      <c r="P36" s="26" t="s">
        <v>64</v>
      </c>
      <c r="Q36" s="94">
        <v>95</v>
      </c>
      <c r="R36" s="95">
        <v>95</v>
      </c>
      <c r="S36" s="19"/>
      <c r="T36" s="19"/>
      <c r="U36" s="19"/>
    </row>
    <row r="37" spans="3:21">
      <c r="N37" s="18"/>
      <c r="P37" s="26" t="s">
        <v>65</v>
      </c>
      <c r="Q37" s="94">
        <v>95</v>
      </c>
      <c r="R37" s="95">
        <v>95</v>
      </c>
      <c r="S37" s="19"/>
      <c r="T37" s="19"/>
      <c r="U37" s="19"/>
    </row>
    <row r="38" spans="3:21" ht="13.5" thickBot="1">
      <c r="N38" s="18"/>
      <c r="P38" s="27" t="s">
        <v>66</v>
      </c>
      <c r="Q38" s="96">
        <v>0</v>
      </c>
      <c r="R38" s="97">
        <v>0.95</v>
      </c>
      <c r="S38" s="19"/>
      <c r="T38" s="19"/>
      <c r="U38" s="19"/>
    </row>
    <row r="55" s="30" customFormat="1"/>
  </sheetData>
  <mergeCells count="48">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9:L19"/>
    <mergeCell ref="B20:L20"/>
    <mergeCell ref="P21:S23"/>
    <mergeCell ref="P25:R25"/>
    <mergeCell ref="B16:L16"/>
    <mergeCell ref="B17:C17"/>
    <mergeCell ref="D17:E17"/>
    <mergeCell ref="G17:L17"/>
    <mergeCell ref="B18:C18"/>
    <mergeCell ref="D18:E18"/>
    <mergeCell ref="G18:L18"/>
  </mergeCells>
  <dataValidations count="2">
    <dataValidation type="list" allowBlank="1" showInputMessage="1" showErrorMessage="1" sqref="G25:G33">
      <formula1>#REF!</formula1>
    </dataValidation>
    <dataValidation type="list" allowBlank="1" showInputMessage="1" showErrorMessage="1" sqref="H25:H33">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80"/>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6" style="1" customWidth="1"/>
    <col min="4" max="4" width="9" style="1" customWidth="1"/>
    <col min="5" max="5" width="18" style="1" customWidth="1"/>
    <col min="6" max="6" width="20.140625" style="1" customWidth="1"/>
    <col min="7" max="7" width="19.7109375" style="1" customWidth="1"/>
    <col min="8" max="8" width="16.42578125" style="1" customWidth="1"/>
    <col min="9" max="9" width="19.7109375" style="1" customWidth="1"/>
    <col min="10" max="10" width="17" style="1" customWidth="1"/>
    <col min="11" max="11" width="17.28515625" style="1" customWidth="1"/>
    <col min="12" max="12" width="18" style="1" customWidth="1"/>
    <col min="13" max="13" width="17.42578125" style="1" customWidth="1"/>
    <col min="14" max="14" width="16.1406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114</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1.5">
      <c r="A6" s="3"/>
      <c r="B6" s="197" t="s">
        <v>115</v>
      </c>
      <c r="C6" s="197"/>
      <c r="D6" s="217" t="s">
        <v>3</v>
      </c>
      <c r="E6" s="219"/>
      <c r="F6" s="197" t="s">
        <v>116</v>
      </c>
      <c r="G6" s="197"/>
      <c r="H6" s="197" t="s">
        <v>5</v>
      </c>
      <c r="I6" s="197"/>
      <c r="J6" s="4" t="s">
        <v>117</v>
      </c>
      <c r="K6" s="197" t="s">
        <v>7</v>
      </c>
      <c r="L6" s="197"/>
    </row>
    <row r="7" spans="1:12" ht="48.75" customHeight="1">
      <c r="A7" s="2"/>
      <c r="B7" s="214" t="str">
        <f>+[1]BASE!C8</f>
        <v>Grupos de interés</v>
      </c>
      <c r="C7" s="214"/>
      <c r="D7" s="262" t="s">
        <v>105</v>
      </c>
      <c r="E7" s="263"/>
      <c r="F7" s="214" t="str">
        <f>+[1]BASE!E8</f>
        <v>Porcentaje de entidades autorizadas que califican al BANHVI con nota mayor a 75%</v>
      </c>
      <c r="G7" s="214"/>
      <c r="H7" s="214" t="str">
        <f>+[1]BASE!F8</f>
        <v>(Número de entidades que califican al BANHVI con 75% de satisfacción /  Total de Entidades)</v>
      </c>
      <c r="I7" s="214"/>
      <c r="J7" s="6" t="str">
        <f>+[1]BASE!H8</f>
        <v>Porcentaje</v>
      </c>
      <c r="K7" s="208" t="s">
        <v>70</v>
      </c>
      <c r="L7" s="208"/>
    </row>
    <row r="8" spans="1:12" s="3" customFormat="1" ht="31.5">
      <c r="B8" s="364" t="s">
        <v>71</v>
      </c>
      <c r="C8" s="364"/>
      <c r="D8" s="197" t="s">
        <v>10</v>
      </c>
      <c r="E8" s="197"/>
      <c r="F8" s="31" t="s">
        <v>11</v>
      </c>
      <c r="G8" s="4" t="s">
        <v>12</v>
      </c>
      <c r="H8" s="7" t="s">
        <v>13</v>
      </c>
      <c r="I8" s="287" t="s">
        <v>73</v>
      </c>
      <c r="J8" s="307"/>
      <c r="K8" s="307"/>
      <c r="L8" s="288"/>
    </row>
    <row r="9" spans="1:12" ht="50.25" customHeight="1">
      <c r="A9" s="2"/>
      <c r="B9" s="275" t="s">
        <v>15</v>
      </c>
      <c r="C9" s="275"/>
      <c r="D9" s="209">
        <f>+[1]BASE!J8</f>
        <v>0.5</v>
      </c>
      <c r="E9" s="209"/>
      <c r="F9" s="33">
        <f>+[1]BASE!K8</f>
        <v>0.6</v>
      </c>
      <c r="G9" s="9" t="s">
        <v>118</v>
      </c>
      <c r="H9" s="87">
        <v>0.65</v>
      </c>
      <c r="I9" s="211" t="str">
        <f>+[1]BASE!L8</f>
        <v>Se refiere a la percepción o calificación de estas entidades autorizadas sobre el cumplimiento de la misión del BANHVI</v>
      </c>
      <c r="J9" s="211"/>
      <c r="K9" s="211"/>
      <c r="L9" s="211"/>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+[1]BASE!M8</f>
        <v>Anual</v>
      </c>
      <c r="C12" s="251"/>
      <c r="D12" s="208" t="str">
        <f>+[1]BASE!N8</f>
        <v>Encuesta de satisfacción</v>
      </c>
      <c r="E12" s="208"/>
      <c r="F12" s="10" t="str">
        <f>+[1]BASE!O8</f>
        <v>Anual</v>
      </c>
      <c r="G12" s="248" t="str">
        <f>+[1]BASE!P8</f>
        <v>Encuesta de satisfacción</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+[1]BASE!Q8</f>
        <v>Gerencia General</v>
      </c>
      <c r="C15" s="206"/>
      <c r="D15" s="206" t="str">
        <f>+[1]BASE!R8</f>
        <v>Luis Ángel Montya</v>
      </c>
      <c r="E15" s="206"/>
      <c r="F15" s="10" t="str">
        <f>+[1]BASE!S8</f>
        <v>Rónald Espinoza</v>
      </c>
      <c r="G15" s="248" t="str">
        <f>+[1]BASE!T8</f>
        <v>Junta Directiva</v>
      </c>
      <c r="H15" s="249"/>
      <c r="I15" s="42" t="s">
        <v>77</v>
      </c>
      <c r="J15" s="43" t="s">
        <v>78</v>
      </c>
      <c r="K15" s="43" t="s">
        <v>79</v>
      </c>
      <c r="L15" s="43" t="s">
        <v>80</v>
      </c>
    </row>
    <row r="16" spans="1:12" ht="28.5" customHeight="1">
      <c r="A16" s="2"/>
      <c r="B16" s="213" t="s">
        <v>32</v>
      </c>
      <c r="C16" s="213"/>
      <c r="D16" s="213"/>
      <c r="E16" s="213"/>
      <c r="F16" s="213"/>
      <c r="G16" s="213"/>
      <c r="H16" s="213"/>
      <c r="I16" s="213"/>
      <c r="J16" s="213"/>
      <c r="K16" s="213"/>
      <c r="L16" s="213"/>
    </row>
    <row r="17" spans="1:12" ht="28.5" customHeight="1">
      <c r="A17" s="2"/>
      <c r="B17" s="287" t="s">
        <v>110</v>
      </c>
      <c r="C17" s="307"/>
      <c r="D17" s="307" t="s">
        <v>111</v>
      </c>
      <c r="E17" s="288"/>
      <c r="F17" s="44" t="s">
        <v>119</v>
      </c>
      <c r="G17" s="56" t="s">
        <v>35</v>
      </c>
      <c r="H17" s="197" t="s">
        <v>37</v>
      </c>
      <c r="I17" s="197"/>
      <c r="J17" s="197"/>
      <c r="K17" s="197"/>
      <c r="L17" s="197"/>
    </row>
    <row r="18" spans="1:12" s="89" customFormat="1" ht="15">
      <c r="A18" s="88"/>
      <c r="B18" s="388" t="s">
        <v>120</v>
      </c>
      <c r="C18" s="388"/>
      <c r="D18" s="387">
        <v>0.95250000000000001</v>
      </c>
      <c r="E18" s="387"/>
      <c r="F18" s="14" t="s">
        <v>121</v>
      </c>
      <c r="G18" s="398">
        <f>F43/D43</f>
        <v>0.56000000000000005</v>
      </c>
      <c r="H18" s="399" t="s">
        <v>122</v>
      </c>
      <c r="I18" s="352"/>
      <c r="J18" s="352"/>
      <c r="K18" s="352"/>
      <c r="L18" s="353"/>
    </row>
    <row r="19" spans="1:12" s="89" customFormat="1" ht="15">
      <c r="A19" s="88"/>
      <c r="B19" s="388" t="s">
        <v>123</v>
      </c>
      <c r="C19" s="388"/>
      <c r="D19" s="387">
        <v>0.93</v>
      </c>
      <c r="E19" s="387"/>
      <c r="F19" s="14" t="s">
        <v>121</v>
      </c>
      <c r="G19" s="398"/>
      <c r="H19" s="354"/>
      <c r="I19" s="355"/>
      <c r="J19" s="355"/>
      <c r="K19" s="355"/>
      <c r="L19" s="356"/>
    </row>
    <row r="20" spans="1:12" s="89" customFormat="1" ht="30">
      <c r="A20" s="88"/>
      <c r="B20" s="388" t="s">
        <v>124</v>
      </c>
      <c r="C20" s="388"/>
      <c r="D20" s="387">
        <v>0.92669999999999997</v>
      </c>
      <c r="E20" s="387"/>
      <c r="F20" s="14" t="s">
        <v>121</v>
      </c>
      <c r="G20" s="398"/>
      <c r="H20" s="90" t="s">
        <v>125</v>
      </c>
      <c r="I20" s="293" t="s">
        <v>126</v>
      </c>
      <c r="J20" s="293"/>
      <c r="K20" s="293"/>
      <c r="L20" s="70" t="s">
        <v>127</v>
      </c>
    </row>
    <row r="21" spans="1:12" s="89" customFormat="1" ht="15">
      <c r="A21" s="88"/>
      <c r="B21" s="388" t="s">
        <v>43</v>
      </c>
      <c r="C21" s="388"/>
      <c r="D21" s="387">
        <v>0.89</v>
      </c>
      <c r="E21" s="387"/>
      <c r="F21" s="14" t="s">
        <v>121</v>
      </c>
      <c r="G21" s="398"/>
      <c r="H21" s="91">
        <v>1</v>
      </c>
      <c r="I21" s="302" t="s">
        <v>128</v>
      </c>
      <c r="J21" s="302"/>
      <c r="K21" s="302"/>
      <c r="L21" s="91">
        <v>7.6</v>
      </c>
    </row>
    <row r="22" spans="1:12" s="89" customFormat="1" ht="15">
      <c r="A22" s="88"/>
      <c r="B22" s="388" t="s">
        <v>129</v>
      </c>
      <c r="C22" s="388"/>
      <c r="D22" s="387">
        <v>0.88</v>
      </c>
      <c r="E22" s="387"/>
      <c r="F22" s="14" t="s">
        <v>121</v>
      </c>
      <c r="G22" s="398"/>
      <c r="H22" s="91">
        <v>2</v>
      </c>
      <c r="I22" s="302" t="s">
        <v>130</v>
      </c>
      <c r="J22" s="302"/>
      <c r="K22" s="302"/>
      <c r="L22" s="91">
        <v>7.8</v>
      </c>
    </row>
    <row r="23" spans="1:12" s="89" customFormat="1" ht="15">
      <c r="A23" s="88"/>
      <c r="B23" s="388" t="s">
        <v>46</v>
      </c>
      <c r="C23" s="388"/>
      <c r="D23" s="387">
        <v>0.86329999999999996</v>
      </c>
      <c r="E23" s="387"/>
      <c r="F23" s="14" t="s">
        <v>121</v>
      </c>
      <c r="G23" s="398"/>
      <c r="H23" s="91">
        <v>3</v>
      </c>
      <c r="I23" s="302" t="s">
        <v>131</v>
      </c>
      <c r="J23" s="302"/>
      <c r="K23" s="302"/>
      <c r="L23" s="91">
        <v>8.3000000000000007</v>
      </c>
    </row>
    <row r="24" spans="1:12" s="89" customFormat="1" ht="15">
      <c r="A24" s="88"/>
      <c r="B24" s="388" t="s">
        <v>132</v>
      </c>
      <c r="C24" s="388"/>
      <c r="D24" s="387">
        <v>0.85599999999999998</v>
      </c>
      <c r="E24" s="387"/>
      <c r="F24" s="14" t="s">
        <v>121</v>
      </c>
      <c r="G24" s="398"/>
      <c r="H24" s="91">
        <v>4</v>
      </c>
      <c r="I24" s="302" t="s">
        <v>133</v>
      </c>
      <c r="J24" s="302"/>
      <c r="K24" s="302"/>
      <c r="L24" s="91">
        <v>7.7</v>
      </c>
    </row>
    <row r="25" spans="1:12" s="89" customFormat="1" ht="15">
      <c r="A25" s="88"/>
      <c r="B25" s="388" t="s">
        <v>134</v>
      </c>
      <c r="C25" s="388"/>
      <c r="D25" s="387">
        <v>0.84599999999999997</v>
      </c>
      <c r="E25" s="387"/>
      <c r="F25" s="14" t="s">
        <v>121</v>
      </c>
      <c r="G25" s="398"/>
      <c r="H25" s="91">
        <v>5</v>
      </c>
      <c r="I25" s="302" t="s">
        <v>135</v>
      </c>
      <c r="J25" s="302"/>
      <c r="K25" s="302"/>
      <c r="L25" s="91">
        <v>7.3</v>
      </c>
    </row>
    <row r="26" spans="1:12" s="89" customFormat="1" ht="15">
      <c r="A26" s="88"/>
      <c r="B26" s="388" t="s">
        <v>41</v>
      </c>
      <c r="C26" s="388"/>
      <c r="D26" s="387">
        <v>0.83</v>
      </c>
      <c r="E26" s="387"/>
      <c r="F26" s="14" t="s">
        <v>121</v>
      </c>
      <c r="G26" s="398"/>
      <c r="H26" s="91">
        <v>6</v>
      </c>
      <c r="I26" s="302" t="s">
        <v>136</v>
      </c>
      <c r="J26" s="302"/>
      <c r="K26" s="302"/>
      <c r="L26" s="91">
        <v>7.2</v>
      </c>
    </row>
    <row r="27" spans="1:12" s="89" customFormat="1" ht="15">
      <c r="A27" s="88"/>
      <c r="B27" s="388" t="s">
        <v>137</v>
      </c>
      <c r="C27" s="388"/>
      <c r="D27" s="387">
        <v>0.79879999999999995</v>
      </c>
      <c r="E27" s="387"/>
      <c r="F27" s="14" t="s">
        <v>121</v>
      </c>
      <c r="G27" s="398"/>
      <c r="H27" s="91">
        <v>7</v>
      </c>
      <c r="I27" s="302" t="s">
        <v>138</v>
      </c>
      <c r="J27" s="302"/>
      <c r="K27" s="302"/>
      <c r="L27" s="91">
        <v>8.1</v>
      </c>
    </row>
    <row r="28" spans="1:12" s="89" customFormat="1" ht="15">
      <c r="A28" s="88"/>
      <c r="B28" s="388" t="s">
        <v>139</v>
      </c>
      <c r="C28" s="388"/>
      <c r="D28" s="387">
        <v>0.78290000000000004</v>
      </c>
      <c r="E28" s="387"/>
      <c r="F28" s="14" t="s">
        <v>121</v>
      </c>
      <c r="G28" s="398"/>
      <c r="H28" s="91">
        <v>8</v>
      </c>
      <c r="I28" s="302" t="s">
        <v>140</v>
      </c>
      <c r="J28" s="302"/>
      <c r="K28" s="302"/>
      <c r="L28" s="91">
        <v>7.1</v>
      </c>
    </row>
    <row r="29" spans="1:12" s="89" customFormat="1" ht="15">
      <c r="A29" s="88"/>
      <c r="B29" s="388" t="s">
        <v>141</v>
      </c>
      <c r="C29" s="388"/>
      <c r="D29" s="387">
        <v>0.77</v>
      </c>
      <c r="E29" s="387"/>
      <c r="F29" s="14" t="s">
        <v>121</v>
      </c>
      <c r="G29" s="398"/>
      <c r="H29" s="91">
        <v>9</v>
      </c>
      <c r="I29" s="302" t="s">
        <v>142</v>
      </c>
      <c r="J29" s="302"/>
      <c r="K29" s="302"/>
      <c r="L29" s="91">
        <v>7.5</v>
      </c>
    </row>
    <row r="30" spans="1:12" s="89" customFormat="1" ht="15">
      <c r="A30" s="88"/>
      <c r="B30" s="388" t="s">
        <v>143</v>
      </c>
      <c r="C30" s="388"/>
      <c r="D30" s="387">
        <v>0.75829999999999997</v>
      </c>
      <c r="E30" s="387"/>
      <c r="F30" s="14" t="s">
        <v>121</v>
      </c>
      <c r="G30" s="398"/>
      <c r="H30" s="91">
        <v>10</v>
      </c>
      <c r="I30" s="302" t="s">
        <v>144</v>
      </c>
      <c r="J30" s="302"/>
      <c r="K30" s="302"/>
      <c r="L30" s="91">
        <v>7</v>
      </c>
    </row>
    <row r="31" spans="1:12" s="89" customFormat="1" ht="15">
      <c r="A31" s="88"/>
      <c r="B31" s="388" t="s">
        <v>145</v>
      </c>
      <c r="C31" s="388"/>
      <c r="D31" s="387">
        <v>0.75600000000000001</v>
      </c>
      <c r="E31" s="387"/>
      <c r="F31" s="14" t="s">
        <v>121</v>
      </c>
      <c r="G31" s="398"/>
      <c r="H31" s="91">
        <v>11</v>
      </c>
      <c r="I31" s="302" t="s">
        <v>146</v>
      </c>
      <c r="J31" s="302"/>
      <c r="K31" s="302"/>
      <c r="L31" s="91">
        <v>7</v>
      </c>
    </row>
    <row r="32" spans="1:12" s="89" customFormat="1" ht="15">
      <c r="A32" s="88"/>
      <c r="B32" s="388" t="s">
        <v>147</v>
      </c>
      <c r="C32" s="388"/>
      <c r="D32" s="387">
        <v>0.747</v>
      </c>
      <c r="E32" s="387"/>
      <c r="F32" s="14" t="s">
        <v>148</v>
      </c>
      <c r="G32" s="398"/>
      <c r="H32" s="91">
        <v>12</v>
      </c>
      <c r="I32" s="302" t="s">
        <v>149</v>
      </c>
      <c r="J32" s="302"/>
      <c r="K32" s="302"/>
      <c r="L32" s="91">
        <v>8</v>
      </c>
    </row>
    <row r="33" spans="1:21" s="89" customFormat="1" ht="15">
      <c r="A33" s="88"/>
      <c r="B33" s="388" t="s">
        <v>150</v>
      </c>
      <c r="C33" s="388"/>
      <c r="D33" s="387">
        <v>0.7167</v>
      </c>
      <c r="E33" s="387"/>
      <c r="F33" s="14" t="s">
        <v>148</v>
      </c>
      <c r="G33" s="398"/>
      <c r="H33" s="91">
        <v>13</v>
      </c>
      <c r="I33" s="302" t="s">
        <v>151</v>
      </c>
      <c r="J33" s="302"/>
      <c r="K33" s="302"/>
      <c r="L33" s="91">
        <v>7.8</v>
      </c>
    </row>
    <row r="34" spans="1:21" s="89" customFormat="1" ht="15">
      <c r="A34" s="88"/>
      <c r="B34" s="388" t="s">
        <v>152</v>
      </c>
      <c r="C34" s="388"/>
      <c r="D34" s="387">
        <v>0.71499999999999997</v>
      </c>
      <c r="E34" s="387"/>
      <c r="F34" s="14" t="s">
        <v>148</v>
      </c>
      <c r="G34" s="398"/>
      <c r="H34" s="91">
        <v>14</v>
      </c>
      <c r="I34" s="302" t="s">
        <v>153</v>
      </c>
      <c r="J34" s="302"/>
      <c r="K34" s="302"/>
      <c r="L34" s="91">
        <v>8.6</v>
      </c>
    </row>
    <row r="35" spans="1:21" s="89" customFormat="1" ht="15">
      <c r="A35" s="88"/>
      <c r="B35" s="388" t="s">
        <v>154</v>
      </c>
      <c r="C35" s="388"/>
      <c r="D35" s="387">
        <v>0.7</v>
      </c>
      <c r="E35" s="387"/>
      <c r="F35" s="14" t="s">
        <v>148</v>
      </c>
      <c r="G35" s="398"/>
      <c r="H35" s="91">
        <v>15</v>
      </c>
      <c r="I35" s="302" t="s">
        <v>155</v>
      </c>
      <c r="J35" s="302"/>
      <c r="K35" s="302"/>
      <c r="L35" s="91">
        <v>8.5</v>
      </c>
    </row>
    <row r="36" spans="1:21" s="89" customFormat="1" ht="15">
      <c r="A36" s="88"/>
      <c r="B36" s="388" t="s">
        <v>156</v>
      </c>
      <c r="C36" s="388"/>
      <c r="D36" s="387">
        <v>0.64749999999999996</v>
      </c>
      <c r="E36" s="387"/>
      <c r="F36" s="14" t="s">
        <v>148</v>
      </c>
      <c r="G36" s="398"/>
      <c r="H36" s="389"/>
      <c r="I36" s="390"/>
      <c r="J36" s="390"/>
      <c r="K36" s="390"/>
      <c r="L36" s="391"/>
    </row>
    <row r="37" spans="1:21" s="89" customFormat="1" ht="15">
      <c r="A37" s="88"/>
      <c r="B37" s="388" t="s">
        <v>157</v>
      </c>
      <c r="C37" s="388"/>
      <c r="D37" s="387">
        <v>0.64500000000000002</v>
      </c>
      <c r="E37" s="387"/>
      <c r="F37" s="14" t="s">
        <v>148</v>
      </c>
      <c r="G37" s="398"/>
      <c r="H37" s="392"/>
      <c r="I37" s="393"/>
      <c r="J37" s="393"/>
      <c r="K37" s="393"/>
      <c r="L37" s="394"/>
    </row>
    <row r="38" spans="1:21" s="89" customFormat="1" ht="15">
      <c r="A38" s="88"/>
      <c r="B38" s="388" t="s">
        <v>42</v>
      </c>
      <c r="C38" s="388"/>
      <c r="D38" s="387">
        <v>0.63329999999999997</v>
      </c>
      <c r="E38" s="387"/>
      <c r="F38" s="14" t="s">
        <v>148</v>
      </c>
      <c r="G38" s="398"/>
      <c r="H38" s="392"/>
      <c r="I38" s="393"/>
      <c r="J38" s="393"/>
      <c r="K38" s="393"/>
      <c r="L38" s="394"/>
    </row>
    <row r="39" spans="1:21" s="89" customFormat="1" ht="15">
      <c r="A39" s="88"/>
      <c r="B39" s="388" t="s">
        <v>158</v>
      </c>
      <c r="C39" s="388"/>
      <c r="D39" s="387">
        <v>0.57499999999999996</v>
      </c>
      <c r="E39" s="387"/>
      <c r="F39" s="14" t="s">
        <v>148</v>
      </c>
      <c r="G39" s="398"/>
      <c r="H39" s="392"/>
      <c r="I39" s="393"/>
      <c r="J39" s="393"/>
      <c r="K39" s="393"/>
      <c r="L39" s="394"/>
    </row>
    <row r="40" spans="1:21" s="89" customFormat="1" ht="15">
      <c r="A40" s="88"/>
      <c r="B40" s="388" t="s">
        <v>159</v>
      </c>
      <c r="C40" s="388"/>
      <c r="D40" s="387">
        <v>0.47</v>
      </c>
      <c r="E40" s="387"/>
      <c r="F40" s="14" t="s">
        <v>148</v>
      </c>
      <c r="G40" s="398"/>
      <c r="H40" s="392"/>
      <c r="I40" s="393"/>
      <c r="J40" s="393"/>
      <c r="K40" s="393"/>
      <c r="L40" s="394"/>
    </row>
    <row r="41" spans="1:21" s="89" customFormat="1" ht="15">
      <c r="A41" s="88"/>
      <c r="B41" s="388" t="s">
        <v>160</v>
      </c>
      <c r="C41" s="388"/>
      <c r="D41" s="387">
        <v>0.37</v>
      </c>
      <c r="E41" s="387"/>
      <c r="F41" s="14" t="s">
        <v>148</v>
      </c>
      <c r="G41" s="398"/>
      <c r="H41" s="392"/>
      <c r="I41" s="393"/>
      <c r="J41" s="393"/>
      <c r="K41" s="393"/>
      <c r="L41" s="394"/>
    </row>
    <row r="42" spans="1:21" s="89" customFormat="1" ht="15">
      <c r="A42" s="88"/>
      <c r="B42" s="388" t="s">
        <v>161</v>
      </c>
      <c r="C42" s="388"/>
      <c r="D42" s="387">
        <v>0.37</v>
      </c>
      <c r="E42" s="387"/>
      <c r="F42" s="14" t="s">
        <v>148</v>
      </c>
      <c r="G42" s="398"/>
      <c r="H42" s="392"/>
      <c r="I42" s="393"/>
      <c r="J42" s="393"/>
      <c r="K42" s="393"/>
      <c r="L42" s="394"/>
    </row>
    <row r="43" spans="1:21" ht="28.5" customHeight="1">
      <c r="A43" s="2"/>
      <c r="B43" s="293" t="s">
        <v>93</v>
      </c>
      <c r="C43" s="293"/>
      <c r="D43" s="293">
        <f>COUNTA(D18:E42)</f>
        <v>25</v>
      </c>
      <c r="E43" s="293"/>
      <c r="F43" s="92">
        <f>COUNTIFS(F18:F42,G43)</f>
        <v>14</v>
      </c>
      <c r="G43" s="10" t="s">
        <v>121</v>
      </c>
      <c r="H43" s="395"/>
      <c r="I43" s="396"/>
      <c r="J43" s="396"/>
      <c r="K43" s="396"/>
      <c r="L43" s="397"/>
    </row>
    <row r="44" spans="1:21" ht="26.25" hidden="1" customHeight="1" thickBot="1">
      <c r="B44" s="202" t="s">
        <v>51</v>
      </c>
      <c r="C44" s="203"/>
      <c r="D44" s="203"/>
      <c r="E44" s="203"/>
      <c r="F44" s="203"/>
      <c r="G44" s="203"/>
      <c r="H44" s="203"/>
      <c r="I44" s="203"/>
      <c r="J44" s="203"/>
      <c r="K44" s="203"/>
      <c r="L44" s="204"/>
    </row>
    <row r="45" spans="1:21" ht="307.5" hidden="1" customHeight="1" thickBot="1">
      <c r="B45" s="289"/>
      <c r="C45" s="290"/>
      <c r="D45" s="290"/>
      <c r="E45" s="290"/>
      <c r="F45" s="290"/>
      <c r="G45" s="290"/>
      <c r="H45" s="290"/>
      <c r="I45" s="290"/>
      <c r="J45" s="290"/>
      <c r="K45" s="290"/>
      <c r="L45" s="291"/>
    </row>
    <row r="46" spans="1:21" ht="12.75" customHeight="1">
      <c r="P46" s="264"/>
      <c r="Q46" s="264"/>
      <c r="R46" s="264"/>
      <c r="S46" s="264"/>
      <c r="T46" s="48"/>
      <c r="U46" s="48"/>
    </row>
    <row r="47" spans="1:21" ht="12.75" customHeight="1">
      <c r="O47" s="48"/>
      <c r="P47" s="264"/>
      <c r="Q47" s="264"/>
      <c r="R47" s="264"/>
      <c r="S47" s="264"/>
      <c r="T47" s="48"/>
      <c r="U47" s="48"/>
    </row>
    <row r="48" spans="1:21" ht="12.75" customHeight="1">
      <c r="O48" s="48"/>
      <c r="P48" s="264"/>
      <c r="Q48" s="264"/>
      <c r="R48" s="264"/>
      <c r="S48" s="264"/>
      <c r="T48" s="48"/>
      <c r="U48" s="48"/>
    </row>
    <row r="49" spans="3:21" ht="13.5" customHeight="1" thickBot="1">
      <c r="P49" s="48"/>
      <c r="Q49" s="48"/>
      <c r="R49" s="48"/>
      <c r="S49" s="48"/>
      <c r="T49" s="19"/>
      <c r="U49" s="19"/>
    </row>
    <row r="50" spans="3:21" ht="27" thickBot="1">
      <c r="C50" s="15"/>
      <c r="D50" s="15"/>
      <c r="E50" s="15"/>
      <c r="F50" s="16"/>
      <c r="G50" s="49"/>
      <c r="H50" s="49"/>
      <c r="I50" s="50"/>
      <c r="P50" s="194"/>
      <c r="Q50" s="194"/>
      <c r="R50" s="195"/>
      <c r="S50" s="19"/>
      <c r="T50" s="167"/>
      <c r="U50" s="167"/>
    </row>
    <row r="51" spans="3:21" ht="13.5" customHeight="1">
      <c r="C51" s="15"/>
      <c r="D51" s="15"/>
      <c r="E51" s="15"/>
      <c r="F51" s="16"/>
      <c r="G51" s="49"/>
      <c r="H51" s="49"/>
      <c r="I51" s="50"/>
      <c r="P51" s="21" t="s">
        <v>52</v>
      </c>
      <c r="Q51" s="21" t="s">
        <v>53</v>
      </c>
      <c r="R51" s="22" t="s">
        <v>54</v>
      </c>
      <c r="S51" s="17"/>
      <c r="T51" s="17"/>
      <c r="U51" s="17"/>
    </row>
    <row r="52" spans="3:21">
      <c r="C52" s="15"/>
      <c r="D52" s="15"/>
      <c r="E52" s="15"/>
      <c r="F52" s="16"/>
      <c r="G52" s="49"/>
      <c r="H52" s="49"/>
      <c r="I52" s="50"/>
      <c r="N52" s="18"/>
      <c r="P52" s="26" t="s">
        <v>55</v>
      </c>
      <c r="Q52" s="24"/>
      <c r="R52" s="25"/>
      <c r="S52" s="19"/>
      <c r="T52" s="19"/>
      <c r="U52" s="19"/>
    </row>
    <row r="53" spans="3:21">
      <c r="C53" s="15"/>
      <c r="D53" s="15"/>
      <c r="E53" s="15"/>
      <c r="F53" s="16"/>
      <c r="G53" s="49"/>
      <c r="H53" s="49"/>
      <c r="I53" s="50"/>
      <c r="N53" s="18"/>
      <c r="P53" s="26" t="s">
        <v>56</v>
      </c>
      <c r="Q53" s="24"/>
      <c r="R53" s="25"/>
      <c r="S53" s="19"/>
      <c r="T53" s="19"/>
      <c r="U53" s="19"/>
    </row>
    <row r="54" spans="3:21">
      <c r="C54" s="15"/>
      <c r="D54" s="15"/>
      <c r="E54" s="15"/>
      <c r="F54" s="16"/>
      <c r="G54" s="49"/>
      <c r="H54" s="49"/>
      <c r="I54" s="50"/>
      <c r="N54" s="18"/>
      <c r="P54" s="26" t="s">
        <v>57</v>
      </c>
      <c r="Q54" s="24"/>
      <c r="R54" s="25"/>
      <c r="S54" s="19"/>
      <c r="T54" s="19"/>
      <c r="U54" s="19"/>
    </row>
    <row r="55" spans="3:21">
      <c r="C55" s="15"/>
      <c r="D55" s="15"/>
      <c r="E55" s="15"/>
      <c r="F55" s="16"/>
      <c r="G55" s="49"/>
      <c r="H55" s="49"/>
      <c r="I55" s="50"/>
      <c r="N55" s="18"/>
      <c r="P55" s="26" t="s">
        <v>58</v>
      </c>
      <c r="Q55" s="24"/>
      <c r="R55" s="25"/>
      <c r="S55" s="19"/>
      <c r="T55" s="19"/>
      <c r="U55" s="19"/>
    </row>
    <row r="56" spans="3:21">
      <c r="C56" s="15"/>
      <c r="D56" s="15"/>
      <c r="E56" s="15"/>
      <c r="F56" s="16"/>
      <c r="G56" s="49"/>
      <c r="H56" s="49"/>
      <c r="I56" s="50"/>
      <c r="N56" s="18"/>
      <c r="P56" s="26" t="s">
        <v>59</v>
      </c>
      <c r="Q56" s="24"/>
      <c r="R56" s="25"/>
      <c r="S56" s="19"/>
      <c r="T56" s="19"/>
      <c r="U56" s="19"/>
    </row>
    <row r="57" spans="3:21">
      <c r="C57" s="15"/>
      <c r="D57" s="15"/>
      <c r="E57" s="15"/>
      <c r="F57" s="16"/>
      <c r="G57" s="49"/>
      <c r="H57" s="49"/>
      <c r="I57" s="50"/>
      <c r="N57" s="18"/>
      <c r="P57" s="26" t="s">
        <v>60</v>
      </c>
      <c r="Q57" s="24"/>
      <c r="R57" s="25"/>
      <c r="S57" s="19"/>
      <c r="T57" s="19"/>
      <c r="U57" s="19"/>
    </row>
    <row r="58" spans="3:21">
      <c r="C58" s="15"/>
      <c r="D58" s="15"/>
      <c r="E58" s="15"/>
      <c r="F58" s="16"/>
      <c r="G58" s="49"/>
      <c r="H58" s="49"/>
      <c r="I58" s="50"/>
      <c r="N58" s="18"/>
      <c r="P58" s="26" t="s">
        <v>61</v>
      </c>
      <c r="Q58" s="24"/>
      <c r="R58" s="25"/>
      <c r="S58" s="19"/>
      <c r="T58" s="19"/>
      <c r="U58" s="19"/>
    </row>
    <row r="59" spans="3:21">
      <c r="N59" s="18"/>
      <c r="P59" s="26" t="s">
        <v>62</v>
      </c>
      <c r="Q59" s="24"/>
      <c r="R59" s="25"/>
      <c r="S59" s="19"/>
      <c r="T59" s="19"/>
      <c r="U59" s="19"/>
    </row>
    <row r="60" spans="3:21">
      <c r="N60" s="18"/>
      <c r="P60" s="26" t="s">
        <v>63</v>
      </c>
      <c r="Q60" s="24"/>
      <c r="R60" s="25"/>
      <c r="S60" s="19"/>
      <c r="T60" s="19"/>
      <c r="U60" s="19"/>
    </row>
    <row r="61" spans="3:21">
      <c r="N61" s="18"/>
      <c r="P61" s="26" t="s">
        <v>64</v>
      </c>
      <c r="Q61" s="24"/>
      <c r="R61" s="25"/>
      <c r="S61" s="19"/>
      <c r="T61" s="19"/>
      <c r="U61" s="19"/>
    </row>
    <row r="62" spans="3:21">
      <c r="N62" s="18"/>
      <c r="P62" s="26" t="s">
        <v>65</v>
      </c>
      <c r="Q62" s="24"/>
      <c r="R62" s="25"/>
      <c r="S62" s="19"/>
      <c r="T62" s="19"/>
      <c r="U62" s="19"/>
    </row>
    <row r="63" spans="3:21" ht="13.5" thickBot="1">
      <c r="N63" s="18"/>
      <c r="P63" s="27" t="s">
        <v>66</v>
      </c>
      <c r="Q63" s="28">
        <v>0.56000000000000005</v>
      </c>
      <c r="R63" s="29">
        <v>0.6</v>
      </c>
      <c r="S63" s="19"/>
      <c r="T63" s="19"/>
      <c r="U63" s="19"/>
    </row>
    <row r="80" s="30" customFormat="1"/>
  </sheetData>
  <mergeCells count="116">
    <mergeCell ref="A2:L3"/>
    <mergeCell ref="B5:L5"/>
    <mergeCell ref="B6:C6"/>
    <mergeCell ref="D6:E6"/>
    <mergeCell ref="F6:G6"/>
    <mergeCell ref="H6:I6"/>
    <mergeCell ref="K6:L6"/>
    <mergeCell ref="B9:C9"/>
    <mergeCell ref="D9:E9"/>
    <mergeCell ref="I9:L9"/>
    <mergeCell ref="B10:L10"/>
    <mergeCell ref="B11:C11"/>
    <mergeCell ref="D11:E11"/>
    <mergeCell ref="G11:H11"/>
    <mergeCell ref="I11:L11"/>
    <mergeCell ref="B7:C7"/>
    <mergeCell ref="D7:E7"/>
    <mergeCell ref="F7:G7"/>
    <mergeCell ref="H7:I7"/>
    <mergeCell ref="K7:L7"/>
    <mergeCell ref="B8:C8"/>
    <mergeCell ref="D8:E8"/>
    <mergeCell ref="I8:L8"/>
    <mergeCell ref="L12:L13"/>
    <mergeCell ref="B13:H13"/>
    <mergeCell ref="B14:C14"/>
    <mergeCell ref="D14:E14"/>
    <mergeCell ref="G14:H14"/>
    <mergeCell ref="B15:C15"/>
    <mergeCell ref="D15:E15"/>
    <mergeCell ref="G15:H15"/>
    <mergeCell ref="B12:C12"/>
    <mergeCell ref="D12:E12"/>
    <mergeCell ref="G12:H12"/>
    <mergeCell ref="I12:I13"/>
    <mergeCell ref="J12:J13"/>
    <mergeCell ref="K12:K13"/>
    <mergeCell ref="B16:L16"/>
    <mergeCell ref="B17:C17"/>
    <mergeCell ref="D17:E17"/>
    <mergeCell ref="H17:L17"/>
    <mergeCell ref="B18:C18"/>
    <mergeCell ref="D18:E18"/>
    <mergeCell ref="G18:G42"/>
    <mergeCell ref="H18:L19"/>
    <mergeCell ref="B19:C19"/>
    <mergeCell ref="D19:E19"/>
    <mergeCell ref="B22:C22"/>
    <mergeCell ref="D22:E22"/>
    <mergeCell ref="I22:K22"/>
    <mergeCell ref="B23:C23"/>
    <mergeCell ref="D23:E23"/>
    <mergeCell ref="I23:K23"/>
    <mergeCell ref="B20:C20"/>
    <mergeCell ref="D20:E20"/>
    <mergeCell ref="I20:K20"/>
    <mergeCell ref="B21:C21"/>
    <mergeCell ref="D21:E21"/>
    <mergeCell ref="I21:K21"/>
    <mergeCell ref="B26:C26"/>
    <mergeCell ref="D26:E26"/>
    <mergeCell ref="I26:K26"/>
    <mergeCell ref="B27:C27"/>
    <mergeCell ref="D27:E27"/>
    <mergeCell ref="I27:K27"/>
    <mergeCell ref="B24:C24"/>
    <mergeCell ref="D24:E24"/>
    <mergeCell ref="I24:K24"/>
    <mergeCell ref="B25:C25"/>
    <mergeCell ref="D25:E25"/>
    <mergeCell ref="I25:K25"/>
    <mergeCell ref="B30:C30"/>
    <mergeCell ref="D30:E30"/>
    <mergeCell ref="I30:K30"/>
    <mergeCell ref="B31:C31"/>
    <mergeCell ref="D31:E31"/>
    <mergeCell ref="I31:K31"/>
    <mergeCell ref="B28:C28"/>
    <mergeCell ref="D28:E28"/>
    <mergeCell ref="I28:K28"/>
    <mergeCell ref="B29:C29"/>
    <mergeCell ref="D29:E29"/>
    <mergeCell ref="I29:K29"/>
    <mergeCell ref="B34:C34"/>
    <mergeCell ref="D34:E34"/>
    <mergeCell ref="I34:K34"/>
    <mergeCell ref="B35:C35"/>
    <mergeCell ref="D35:E35"/>
    <mergeCell ref="I35:K35"/>
    <mergeCell ref="B32:C32"/>
    <mergeCell ref="D32:E32"/>
    <mergeCell ref="I32:K32"/>
    <mergeCell ref="B33:C33"/>
    <mergeCell ref="D33:E33"/>
    <mergeCell ref="I33:K33"/>
    <mergeCell ref="B36:C36"/>
    <mergeCell ref="D36:E36"/>
    <mergeCell ref="H36:L43"/>
    <mergeCell ref="B37:C37"/>
    <mergeCell ref="D37:E37"/>
    <mergeCell ref="B38:C38"/>
    <mergeCell ref="D38:E38"/>
    <mergeCell ref="B39:C39"/>
    <mergeCell ref="D39:E39"/>
    <mergeCell ref="B40:C40"/>
    <mergeCell ref="B44:L44"/>
    <mergeCell ref="B45:L45"/>
    <mergeCell ref="P46:S48"/>
    <mergeCell ref="P50:R50"/>
    <mergeCell ref="D40:E40"/>
    <mergeCell ref="B41:C41"/>
    <mergeCell ref="D41:E41"/>
    <mergeCell ref="B42:C42"/>
    <mergeCell ref="D42:E42"/>
    <mergeCell ref="B43:C43"/>
    <mergeCell ref="D43:E43"/>
  </mergeCells>
  <dataValidations count="2">
    <dataValidation type="list" allowBlank="1" showInputMessage="1" showErrorMessage="1" sqref="H50:H58">
      <formula1>#REF!</formula1>
    </dataValidation>
    <dataValidation type="list" allowBlank="1" showInputMessage="1" showErrorMessage="1" sqref="G50:G58">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4"/>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6.5703125" style="1" customWidth="1"/>
    <col min="4" max="4" width="9" style="1" customWidth="1"/>
    <col min="5" max="5" width="16" style="1" customWidth="1"/>
    <col min="6" max="6" width="19.140625" style="1" customWidth="1"/>
    <col min="7" max="7" width="16.28515625" style="1" customWidth="1"/>
    <col min="8" max="8" width="16.28515625" style="1" bestFit="1" customWidth="1"/>
    <col min="9" max="9" width="14.85546875" style="1" customWidth="1"/>
    <col min="10" max="10" width="12.42578125" style="1" customWidth="1"/>
    <col min="11" max="11" width="20.85546875" style="1" customWidth="1"/>
    <col min="12" max="12" width="23.140625" style="1" customWidth="1"/>
    <col min="13" max="13" width="14.28515625" style="1" customWidth="1"/>
    <col min="14" max="14" width="20.85546875" style="1" customWidth="1"/>
    <col min="15" max="15" width="16.7109375" style="1" bestFit="1" customWidth="1"/>
    <col min="16" max="16" width="11.42578125" style="1" customWidth="1"/>
    <col min="17" max="17" width="14.5703125" style="1" bestFit="1" customWidth="1"/>
    <col min="18" max="18" width="14.42578125" style="1" customWidth="1"/>
    <col min="19" max="19" width="6.28515625" style="1" customWidth="1"/>
    <col min="20" max="20" width="11.42578125" style="1" customWidth="1"/>
    <col min="21" max="16384" width="11.42578125" style="1"/>
  </cols>
  <sheetData>
    <row r="2" spans="1:15" ht="15" customHeight="1">
      <c r="A2" s="257" t="s">
        <v>0</v>
      </c>
      <c r="B2" s="257"/>
      <c r="C2" s="257"/>
      <c r="D2" s="257"/>
      <c r="E2" s="257"/>
      <c r="F2" s="257"/>
      <c r="G2" s="257"/>
      <c r="H2" s="257"/>
      <c r="I2" s="257"/>
      <c r="J2" s="257"/>
      <c r="K2" s="257"/>
      <c r="L2" s="257"/>
    </row>
    <row r="3" spans="1:15" ht="18.75" customHeight="1">
      <c r="A3" s="257"/>
      <c r="B3" s="257"/>
      <c r="C3" s="257"/>
      <c r="D3" s="257"/>
      <c r="E3" s="257"/>
      <c r="F3" s="257"/>
      <c r="G3" s="257"/>
      <c r="H3" s="257"/>
      <c r="I3" s="257"/>
      <c r="J3" s="257"/>
      <c r="K3" s="257"/>
      <c r="L3" s="257"/>
    </row>
    <row r="4" spans="1:15">
      <c r="A4" s="2"/>
      <c r="B4" s="2"/>
      <c r="C4" s="2"/>
      <c r="D4" s="2"/>
      <c r="E4" s="2"/>
      <c r="F4" s="2"/>
      <c r="G4" s="2"/>
      <c r="H4" s="2"/>
      <c r="I4" s="2"/>
      <c r="J4" s="2"/>
      <c r="K4" s="2"/>
      <c r="L4" s="2"/>
    </row>
    <row r="5" spans="1:15" ht="21">
      <c r="A5" s="2"/>
      <c r="B5" s="213" t="s">
        <v>1</v>
      </c>
      <c r="C5" s="213"/>
      <c r="D5" s="213"/>
      <c r="E5" s="213"/>
      <c r="F5" s="213"/>
      <c r="G5" s="213"/>
      <c r="H5" s="213"/>
      <c r="I5" s="213"/>
      <c r="J5" s="213"/>
      <c r="K5" s="213"/>
      <c r="L5" s="213"/>
    </row>
    <row r="6" spans="1:15" s="5" customFormat="1" ht="30">
      <c r="A6" s="3"/>
      <c r="B6" s="197" t="s">
        <v>2</v>
      </c>
      <c r="C6" s="197"/>
      <c r="D6" s="197" t="s">
        <v>3</v>
      </c>
      <c r="E6" s="197"/>
      <c r="F6" s="197" t="s">
        <v>4</v>
      </c>
      <c r="G6" s="197"/>
      <c r="H6" s="197" t="s">
        <v>5</v>
      </c>
      <c r="I6" s="197"/>
      <c r="J6" s="70" t="s">
        <v>6</v>
      </c>
      <c r="K6" s="197" t="s">
        <v>7</v>
      </c>
      <c r="L6" s="197"/>
    </row>
    <row r="7" spans="1:15" ht="22.5" customHeight="1">
      <c r="A7" s="2"/>
      <c r="B7" s="214" t="str">
        <f>+[1]BASE!C4</f>
        <v>Financiera</v>
      </c>
      <c r="C7" s="214"/>
      <c r="D7" s="409" t="s">
        <v>8</v>
      </c>
      <c r="E7" s="410"/>
      <c r="F7" s="214" t="str">
        <f>+[1]BASE!E4</f>
        <v>Saldo de cartera</v>
      </c>
      <c r="G7" s="214"/>
      <c r="H7" s="214" t="str">
        <f>+[1]BASE!F4</f>
        <v>Monto del saldo de la cartera</v>
      </c>
      <c r="I7" s="214"/>
      <c r="J7" s="6" t="str">
        <f>+[1]BASE!H4</f>
        <v>Colones</v>
      </c>
      <c r="K7" s="215">
        <f>+[1]BASE!I4</f>
        <v>42371</v>
      </c>
      <c r="L7" s="215"/>
    </row>
    <row r="8" spans="1:15" s="3" customFormat="1" ht="33.75" customHeight="1">
      <c r="B8" s="197" t="s">
        <v>9</v>
      </c>
      <c r="C8" s="197"/>
      <c r="D8" s="197" t="s">
        <v>10</v>
      </c>
      <c r="E8" s="197"/>
      <c r="F8" s="4" t="s">
        <v>11</v>
      </c>
      <c r="G8" s="4" t="s">
        <v>12</v>
      </c>
      <c r="H8" s="4" t="s">
        <v>13</v>
      </c>
      <c r="I8" s="217" t="s">
        <v>14</v>
      </c>
      <c r="J8" s="218"/>
      <c r="K8" s="218"/>
      <c r="L8" s="219"/>
    </row>
    <row r="9" spans="1:15" ht="38.25" customHeight="1">
      <c r="A9" s="2"/>
      <c r="B9" s="214" t="s">
        <v>15</v>
      </c>
      <c r="C9" s="214"/>
      <c r="D9" s="407">
        <f>+[1]BASE!J4</f>
        <v>95500000000</v>
      </c>
      <c r="E9" s="408"/>
      <c r="F9" s="71">
        <f>+[1]BASE!K4</f>
        <v>103140000000</v>
      </c>
      <c r="G9" s="72" t="s">
        <v>16</v>
      </c>
      <c r="H9" s="73">
        <f>+N19</f>
        <v>115253572680</v>
      </c>
      <c r="I9" s="284" t="str">
        <f>+[1]BASE!L4</f>
        <v>Colocar un monto de crédito que permita compensar la amortización y generar un aumento neto, dirigido a la clase media</v>
      </c>
      <c r="J9" s="285"/>
      <c r="K9" s="285"/>
      <c r="L9" s="286"/>
      <c r="N9" s="74">
        <f>F18-D9</f>
        <v>11216271000</v>
      </c>
      <c r="O9" s="75">
        <f>(N9/D9)*100</f>
        <v>11.744786387434555</v>
      </c>
    </row>
    <row r="10" spans="1:15" ht="25.5" hidden="1" customHeight="1">
      <c r="A10" s="2"/>
      <c r="B10" s="196" t="s">
        <v>17</v>
      </c>
      <c r="C10" s="196"/>
      <c r="D10" s="196"/>
      <c r="E10" s="196"/>
      <c r="F10" s="196"/>
      <c r="G10" s="196"/>
      <c r="H10" s="196"/>
      <c r="I10" s="196"/>
      <c r="J10" s="196"/>
      <c r="K10" s="196"/>
      <c r="L10" s="196"/>
    </row>
    <row r="11" spans="1:15" ht="25.5" hidden="1" customHeight="1">
      <c r="A11" s="2"/>
      <c r="B11" s="205" t="s">
        <v>18</v>
      </c>
      <c r="C11" s="205"/>
      <c r="D11" s="205" t="s">
        <v>19</v>
      </c>
      <c r="E11" s="205"/>
      <c r="F11" s="11" t="s">
        <v>20</v>
      </c>
      <c r="G11" s="205" t="s">
        <v>21</v>
      </c>
      <c r="H11" s="205"/>
      <c r="I11" s="205" t="s">
        <v>22</v>
      </c>
      <c r="J11" s="205"/>
      <c r="K11" s="205"/>
      <c r="L11" s="205"/>
    </row>
    <row r="12" spans="1:15" ht="36.75" hidden="1" customHeight="1">
      <c r="A12" s="2"/>
      <c r="B12" s="207" t="str">
        <f>+[1]BASE!M4</f>
        <v>Anual</v>
      </c>
      <c r="C12" s="207"/>
      <c r="D12" s="208" t="str">
        <f>+[1]BASE!N4</f>
        <v>Estado de resultados</v>
      </c>
      <c r="E12" s="208"/>
      <c r="F12" s="10" t="str">
        <f>+[1]BASE!O4</f>
        <v>Anual</v>
      </c>
      <c r="G12" s="206" t="str">
        <f>+[1]BASE!P4</f>
        <v>Estado de resultados</v>
      </c>
      <c r="H12" s="206"/>
      <c r="I12" s="197" t="s">
        <v>23</v>
      </c>
      <c r="J12" s="197" t="s">
        <v>24</v>
      </c>
      <c r="K12" s="197" t="s">
        <v>25</v>
      </c>
      <c r="L12" s="197" t="s">
        <v>26</v>
      </c>
    </row>
    <row r="13" spans="1:15" ht="19.5" hidden="1" customHeight="1">
      <c r="A13" s="2"/>
      <c r="B13" s="196" t="s">
        <v>27</v>
      </c>
      <c r="C13" s="196"/>
      <c r="D13" s="196"/>
      <c r="E13" s="196"/>
      <c r="F13" s="196"/>
      <c r="G13" s="196"/>
      <c r="H13" s="196"/>
      <c r="I13" s="197"/>
      <c r="J13" s="197"/>
      <c r="K13" s="197"/>
      <c r="L13" s="197"/>
    </row>
    <row r="14" spans="1:15" ht="24.75" hidden="1" customHeight="1">
      <c r="A14" s="2"/>
      <c r="B14" s="205" t="s">
        <v>28</v>
      </c>
      <c r="C14" s="205"/>
      <c r="D14" s="205" t="s">
        <v>29</v>
      </c>
      <c r="E14" s="205"/>
      <c r="F14" s="11" t="s">
        <v>30</v>
      </c>
      <c r="G14" s="205" t="s">
        <v>31</v>
      </c>
      <c r="H14" s="205"/>
      <c r="I14" s="205"/>
      <c r="J14" s="205"/>
      <c r="K14" s="205"/>
      <c r="L14" s="205"/>
    </row>
    <row r="15" spans="1:15" hidden="1">
      <c r="A15" s="2"/>
      <c r="B15" s="206" t="str">
        <f>+[1]BASE!Q4</f>
        <v>Dirección FONAVI</v>
      </c>
      <c r="C15" s="206"/>
      <c r="D15" s="206" t="str">
        <f>+[1]BASE!R4</f>
        <v>Tricia Hernández</v>
      </c>
      <c r="E15" s="206"/>
      <c r="F15" s="41" t="str">
        <f>+[1]BASE!S4</f>
        <v>Nayudel Montoya</v>
      </c>
      <c r="G15" s="206" t="str">
        <f>+[1]BASE!T4</f>
        <v>Subgerente Financiero</v>
      </c>
      <c r="H15" s="206"/>
      <c r="I15" s="205"/>
      <c r="J15" s="205"/>
      <c r="K15" s="205"/>
      <c r="L15" s="205"/>
    </row>
    <row r="16" spans="1:15" ht="24.75" customHeight="1">
      <c r="A16" s="2"/>
      <c r="B16" s="213" t="s">
        <v>32</v>
      </c>
      <c r="C16" s="213"/>
      <c r="D16" s="213"/>
      <c r="E16" s="213"/>
      <c r="F16" s="213"/>
      <c r="G16" s="213"/>
      <c r="H16" s="213"/>
      <c r="I16" s="213"/>
      <c r="J16" s="213"/>
      <c r="K16" s="213"/>
      <c r="L16" s="213"/>
    </row>
    <row r="17" spans="1:19" ht="24.75" customHeight="1">
      <c r="A17" s="2"/>
      <c r="B17" s="197" t="s">
        <v>33</v>
      </c>
      <c r="C17" s="197"/>
      <c r="D17" s="197" t="s">
        <v>34</v>
      </c>
      <c r="E17" s="197"/>
      <c r="F17" s="4" t="s">
        <v>35</v>
      </c>
      <c r="G17" s="4" t="s">
        <v>36</v>
      </c>
      <c r="H17" s="197" t="s">
        <v>37</v>
      </c>
      <c r="I17" s="197"/>
      <c r="J17" s="197"/>
      <c r="K17" s="197"/>
      <c r="L17" s="197"/>
      <c r="N17" s="74">
        <f>F18-F9</f>
        <v>3576271000</v>
      </c>
    </row>
    <row r="18" spans="1:19" ht="24.75" customHeight="1">
      <c r="A18" s="2"/>
      <c r="B18" s="388" t="s">
        <v>38</v>
      </c>
      <c r="C18" s="388"/>
      <c r="D18" s="402">
        <v>12781000000</v>
      </c>
      <c r="E18" s="402"/>
      <c r="F18" s="406">
        <f>SUM(D18:E29)</f>
        <v>106716271000</v>
      </c>
      <c r="G18" s="403">
        <v>0.1174</v>
      </c>
      <c r="H18" s="227" t="s">
        <v>39</v>
      </c>
      <c r="I18" s="352"/>
      <c r="J18" s="352"/>
      <c r="K18" s="352"/>
      <c r="L18" s="353"/>
      <c r="N18" s="76">
        <f>F18*8%</f>
        <v>8537301680</v>
      </c>
    </row>
    <row r="19" spans="1:19" ht="24.75" customHeight="1">
      <c r="A19" s="2"/>
      <c r="B19" s="388" t="s">
        <v>40</v>
      </c>
      <c r="C19" s="388"/>
      <c r="D19" s="402">
        <v>481000000</v>
      </c>
      <c r="E19" s="402"/>
      <c r="F19" s="406"/>
      <c r="G19" s="404"/>
      <c r="H19" s="354"/>
      <c r="I19" s="355"/>
      <c r="J19" s="355"/>
      <c r="K19" s="355"/>
      <c r="L19" s="356"/>
      <c r="N19" s="76">
        <f>N18+F18</f>
        <v>115253572680</v>
      </c>
    </row>
    <row r="20" spans="1:19" ht="24.75" customHeight="1">
      <c r="A20" s="2"/>
      <c r="B20" s="388" t="s">
        <v>41</v>
      </c>
      <c r="C20" s="388"/>
      <c r="D20" s="402">
        <v>14573000000</v>
      </c>
      <c r="E20" s="402"/>
      <c r="F20" s="406"/>
      <c r="G20" s="404"/>
      <c r="H20" s="354"/>
      <c r="I20" s="355"/>
      <c r="J20" s="355"/>
      <c r="K20" s="355"/>
      <c r="L20" s="356"/>
    </row>
    <row r="21" spans="1:19" ht="24.75" customHeight="1">
      <c r="A21" s="2"/>
      <c r="B21" s="388" t="s">
        <v>42</v>
      </c>
      <c r="C21" s="388"/>
      <c r="D21" s="402">
        <v>14516000000</v>
      </c>
      <c r="E21" s="402"/>
      <c r="F21" s="406"/>
      <c r="G21" s="404"/>
      <c r="H21" s="354"/>
      <c r="I21" s="355"/>
      <c r="J21" s="355"/>
      <c r="K21" s="355"/>
      <c r="L21" s="356"/>
    </row>
    <row r="22" spans="1:19" ht="24.75" customHeight="1">
      <c r="A22" s="2"/>
      <c r="B22" s="388" t="s">
        <v>43</v>
      </c>
      <c r="C22" s="388"/>
      <c r="D22" s="402">
        <v>14267000000</v>
      </c>
      <c r="E22" s="402"/>
      <c r="F22" s="406"/>
      <c r="G22" s="404"/>
      <c r="H22" s="354"/>
      <c r="I22" s="355"/>
      <c r="J22" s="355"/>
      <c r="K22" s="355"/>
      <c r="L22" s="356"/>
    </row>
    <row r="23" spans="1:19" ht="24.75" customHeight="1">
      <c r="A23" s="2"/>
      <c r="B23" s="388" t="s">
        <v>44</v>
      </c>
      <c r="C23" s="388"/>
      <c r="D23" s="402">
        <v>11291000000</v>
      </c>
      <c r="E23" s="402"/>
      <c r="F23" s="406"/>
      <c r="G23" s="404"/>
      <c r="H23" s="354"/>
      <c r="I23" s="355"/>
      <c r="J23" s="355"/>
      <c r="K23" s="355"/>
      <c r="L23" s="356"/>
    </row>
    <row r="24" spans="1:19" ht="24.75" customHeight="1">
      <c r="A24" s="2"/>
      <c r="B24" s="388" t="s">
        <v>45</v>
      </c>
      <c r="C24" s="388"/>
      <c r="D24" s="402">
        <v>9781000000</v>
      </c>
      <c r="E24" s="402"/>
      <c r="F24" s="406"/>
      <c r="G24" s="404"/>
      <c r="H24" s="354"/>
      <c r="I24" s="355"/>
      <c r="J24" s="355"/>
      <c r="K24" s="355"/>
      <c r="L24" s="356"/>
    </row>
    <row r="25" spans="1:19" ht="24.75" customHeight="1">
      <c r="A25" s="2"/>
      <c r="B25" s="388" t="s">
        <v>46</v>
      </c>
      <c r="C25" s="388"/>
      <c r="D25" s="402">
        <v>715000000</v>
      </c>
      <c r="E25" s="402"/>
      <c r="F25" s="406"/>
      <c r="G25" s="404"/>
      <c r="H25" s="354"/>
      <c r="I25" s="355"/>
      <c r="J25" s="355"/>
      <c r="K25" s="355"/>
      <c r="L25" s="356"/>
    </row>
    <row r="26" spans="1:19" ht="24.75" customHeight="1">
      <c r="A26" s="2"/>
      <c r="B26" s="388" t="s">
        <v>47</v>
      </c>
      <c r="C26" s="388"/>
      <c r="D26" s="402">
        <v>497000000</v>
      </c>
      <c r="E26" s="402"/>
      <c r="F26" s="406"/>
      <c r="G26" s="404"/>
      <c r="H26" s="354"/>
      <c r="I26" s="355"/>
      <c r="J26" s="355"/>
      <c r="K26" s="355"/>
      <c r="L26" s="356"/>
    </row>
    <row r="27" spans="1:19" ht="24.75" customHeight="1">
      <c r="A27" s="2"/>
      <c r="B27" s="388" t="s">
        <v>48</v>
      </c>
      <c r="C27" s="388"/>
      <c r="D27" s="402">
        <v>14495000000</v>
      </c>
      <c r="E27" s="402"/>
      <c r="F27" s="406"/>
      <c r="G27" s="404"/>
      <c r="H27" s="354"/>
      <c r="I27" s="355"/>
      <c r="J27" s="355"/>
      <c r="K27" s="355"/>
      <c r="L27" s="356"/>
    </row>
    <row r="28" spans="1:19" ht="24.75" customHeight="1">
      <c r="A28" s="2"/>
      <c r="B28" s="388" t="s">
        <v>49</v>
      </c>
      <c r="C28" s="388"/>
      <c r="D28" s="402">
        <v>12271000000</v>
      </c>
      <c r="E28" s="402">
        <v>12271000</v>
      </c>
      <c r="F28" s="406"/>
      <c r="G28" s="404"/>
      <c r="H28" s="354"/>
      <c r="I28" s="355"/>
      <c r="J28" s="355"/>
      <c r="K28" s="355"/>
      <c r="L28" s="356"/>
    </row>
    <row r="29" spans="1:19" ht="24.75" customHeight="1">
      <c r="A29" s="2"/>
      <c r="B29" s="388" t="s">
        <v>50</v>
      </c>
      <c r="C29" s="388"/>
      <c r="D29" s="402">
        <v>1036000000</v>
      </c>
      <c r="E29" s="402"/>
      <c r="F29" s="406"/>
      <c r="G29" s="405"/>
      <c r="H29" s="357"/>
      <c r="I29" s="358"/>
      <c r="J29" s="358"/>
      <c r="K29" s="358"/>
      <c r="L29" s="359"/>
    </row>
    <row r="30" spans="1:19" ht="26.25" hidden="1" customHeight="1" thickBot="1">
      <c r="B30" s="202" t="s">
        <v>51</v>
      </c>
      <c r="C30" s="203"/>
      <c r="D30" s="203"/>
      <c r="E30" s="203"/>
      <c r="F30" s="203"/>
      <c r="G30" s="203"/>
      <c r="H30" s="203"/>
      <c r="I30" s="203"/>
      <c r="J30" s="203"/>
      <c r="K30" s="203"/>
      <c r="L30" s="204"/>
    </row>
    <row r="31" spans="1:19" ht="295.5" hidden="1" customHeight="1" thickBot="1">
      <c r="B31" s="191"/>
      <c r="C31" s="192"/>
      <c r="D31" s="192"/>
      <c r="E31" s="192"/>
      <c r="F31" s="192"/>
      <c r="G31" s="192"/>
      <c r="H31" s="192"/>
      <c r="I31" s="192"/>
      <c r="J31" s="192"/>
      <c r="K31" s="192"/>
      <c r="L31" s="193"/>
    </row>
    <row r="32" spans="1:19" ht="12.75" customHeight="1">
      <c r="M32" s="48"/>
      <c r="N32" s="77"/>
      <c r="O32" s="77"/>
      <c r="P32" s="77"/>
      <c r="Q32" s="77"/>
      <c r="R32" s="48"/>
      <c r="S32" s="48"/>
    </row>
    <row r="33" spans="13:19" ht="12.75" customHeight="1">
      <c r="M33" s="48"/>
      <c r="N33" s="77"/>
      <c r="O33" s="77"/>
      <c r="P33" s="77"/>
      <c r="Q33" s="77"/>
      <c r="R33" s="48"/>
      <c r="S33" s="48"/>
    </row>
    <row r="34" spans="13:19" ht="13.5" customHeight="1" thickBot="1"/>
    <row r="35" spans="13:19" ht="15" customHeight="1" thickBot="1">
      <c r="P35" s="400"/>
      <c r="Q35" s="400"/>
      <c r="R35" s="401"/>
    </row>
    <row r="36" spans="13:19" ht="13.5" customHeight="1">
      <c r="P36" s="78" t="s">
        <v>52</v>
      </c>
      <c r="Q36" s="79" t="s">
        <v>53</v>
      </c>
      <c r="R36" s="80" t="s">
        <v>54</v>
      </c>
    </row>
    <row r="37" spans="13:19">
      <c r="P37" s="81" t="s">
        <v>55</v>
      </c>
      <c r="Q37" s="82">
        <f>+'[1]Result indic'!$C$3</f>
        <v>0</v>
      </c>
      <c r="R37" s="83">
        <v>0</v>
      </c>
    </row>
    <row r="38" spans="13:19">
      <c r="P38" s="81" t="s">
        <v>56</v>
      </c>
      <c r="Q38" s="82">
        <f>+'[1]Result indic'!$D$3</f>
        <v>0</v>
      </c>
      <c r="R38" s="83">
        <v>0</v>
      </c>
    </row>
    <row r="39" spans="13:19">
      <c r="P39" s="81" t="s">
        <v>57</v>
      </c>
      <c r="Q39" s="82">
        <f>+'[1]Result indic'!$E$3</f>
        <v>0</v>
      </c>
      <c r="R39" s="83">
        <v>0</v>
      </c>
    </row>
    <row r="40" spans="13:19" ht="30" customHeight="1">
      <c r="P40" s="81" t="s">
        <v>58</v>
      </c>
      <c r="Q40" s="82">
        <f>+'[1]Result indic'!$F$3</f>
        <v>0</v>
      </c>
      <c r="R40" s="83">
        <v>0</v>
      </c>
    </row>
    <row r="41" spans="13:19" ht="30" customHeight="1">
      <c r="P41" s="81" t="s">
        <v>59</v>
      </c>
      <c r="Q41" s="82">
        <f>+'[1]Result indic'!$G$3</f>
        <v>0</v>
      </c>
      <c r="R41" s="83">
        <v>0</v>
      </c>
    </row>
    <row r="42" spans="13:19">
      <c r="P42" s="81" t="s">
        <v>60</v>
      </c>
      <c r="Q42" s="82">
        <f>+'[1]Result indic'!$H$3</f>
        <v>0</v>
      </c>
      <c r="R42" s="83">
        <v>0</v>
      </c>
    </row>
    <row r="43" spans="13:19">
      <c r="P43" s="81" t="s">
        <v>61</v>
      </c>
      <c r="Q43" s="82">
        <f>+'[1]Result indic'!$I$3</f>
        <v>0</v>
      </c>
      <c r="R43" s="83">
        <v>0</v>
      </c>
    </row>
    <row r="44" spans="13:19" ht="30" customHeight="1">
      <c r="P44" s="81" t="s">
        <v>62</v>
      </c>
      <c r="Q44" s="82">
        <f>+'[1]Result indic'!$J$3</f>
        <v>0</v>
      </c>
      <c r="R44" s="83">
        <v>0</v>
      </c>
    </row>
    <row r="45" spans="13:19" ht="15" customHeight="1">
      <c r="P45" s="81" t="s">
        <v>63</v>
      </c>
      <c r="Q45" s="82">
        <f>+'[1]Result indic'!$K$3</f>
        <v>0</v>
      </c>
      <c r="R45" s="83">
        <v>0</v>
      </c>
    </row>
    <row r="46" spans="13:19">
      <c r="P46" s="81" t="s">
        <v>64</v>
      </c>
      <c r="Q46" s="82">
        <f>+'[1]Result indic'!$L$3</f>
        <v>0</v>
      </c>
      <c r="R46" s="83">
        <v>0</v>
      </c>
    </row>
    <row r="47" spans="13:19">
      <c r="P47" s="81" t="s">
        <v>65</v>
      </c>
      <c r="Q47" s="82">
        <f>+'[1]Result indic'!$M$3</f>
        <v>0</v>
      </c>
      <c r="R47" s="83">
        <v>0</v>
      </c>
    </row>
    <row r="48" spans="13:19" ht="13.5" thickBot="1">
      <c r="P48" s="84" t="s">
        <v>66</v>
      </c>
      <c r="Q48" s="85">
        <v>106700000</v>
      </c>
      <c r="R48" s="86">
        <v>103140000</v>
      </c>
    </row>
    <row r="60" spans="1:1" ht="15">
      <c r="A60" s="174"/>
    </row>
    <row r="61" spans="1:1" ht="15">
      <c r="A61" s="174"/>
    </row>
    <row r="62" spans="1:1" ht="15">
      <c r="A62" s="174"/>
    </row>
    <row r="63" spans="1:1" ht="15">
      <c r="A63" s="174"/>
    </row>
    <row r="64" spans="1:1" ht="15">
      <c r="A64" s="174"/>
    </row>
    <row r="65" spans="1:1" s="30" customFormat="1" ht="15">
      <c r="A65" s="174"/>
    </row>
    <row r="66" spans="1:1" ht="15">
      <c r="A66" s="174"/>
    </row>
    <row r="67" spans="1:1" ht="15">
      <c r="A67" s="174"/>
    </row>
    <row r="68" spans="1:1" ht="15">
      <c r="A68" s="174"/>
    </row>
    <row r="69" spans="1:1" ht="15">
      <c r="A69" s="174"/>
    </row>
    <row r="70" spans="1:1" ht="15">
      <c r="A70" s="174"/>
    </row>
    <row r="71" spans="1:1" ht="15">
      <c r="A71" s="174"/>
    </row>
    <row r="72" spans="1:1" ht="15">
      <c r="A72" s="174"/>
    </row>
    <row r="73" spans="1:1" ht="15">
      <c r="A73" s="174"/>
    </row>
    <row r="74" spans="1:1" ht="15">
      <c r="A74" s="174"/>
    </row>
  </sheetData>
  <mergeCells count="75">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L12:L13"/>
    <mergeCell ref="B13:H13"/>
    <mergeCell ref="B14:C14"/>
    <mergeCell ref="D14:E14"/>
    <mergeCell ref="G14:H14"/>
    <mergeCell ref="I14:I15"/>
    <mergeCell ref="J14:J15"/>
    <mergeCell ref="K14:K15"/>
    <mergeCell ref="L14:L15"/>
    <mergeCell ref="B15:C15"/>
    <mergeCell ref="B12:C12"/>
    <mergeCell ref="D12:E12"/>
    <mergeCell ref="G12:H12"/>
    <mergeCell ref="I12:I13"/>
    <mergeCell ref="J12:J13"/>
    <mergeCell ref="K12:K13"/>
    <mergeCell ref="D15:E15"/>
    <mergeCell ref="G15:H15"/>
    <mergeCell ref="B16:L16"/>
    <mergeCell ref="B17:C17"/>
    <mergeCell ref="D17:E17"/>
    <mergeCell ref="H17:L17"/>
    <mergeCell ref="B18:C18"/>
    <mergeCell ref="D18:E18"/>
    <mergeCell ref="F18:F29"/>
    <mergeCell ref="B19:C19"/>
    <mergeCell ref="D19:E19"/>
    <mergeCell ref="B20:C20"/>
    <mergeCell ref="D20:E20"/>
    <mergeCell ref="B21:C21"/>
    <mergeCell ref="D21:E21"/>
    <mergeCell ref="B22:C22"/>
    <mergeCell ref="D22:E22"/>
    <mergeCell ref="B23:C23"/>
    <mergeCell ref="D23:E23"/>
    <mergeCell ref="B25:C25"/>
    <mergeCell ref="P35:R35"/>
    <mergeCell ref="B28:C28"/>
    <mergeCell ref="D28:E28"/>
    <mergeCell ref="B29:C29"/>
    <mergeCell ref="D29:E29"/>
    <mergeCell ref="B30:L30"/>
    <mergeCell ref="B31:L31"/>
    <mergeCell ref="G18:G29"/>
    <mergeCell ref="H18:L29"/>
    <mergeCell ref="D25:E25"/>
    <mergeCell ref="B26:C26"/>
    <mergeCell ref="D26:E26"/>
    <mergeCell ref="B27:C27"/>
    <mergeCell ref="D27:E27"/>
    <mergeCell ref="B24:C24"/>
    <mergeCell ref="D24:E24"/>
  </mergeCell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63"/>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2.42578125" style="1" customWidth="1"/>
    <col min="4" max="4" width="9" style="1" customWidth="1"/>
    <col min="5" max="5" width="20" style="1" customWidth="1"/>
    <col min="6" max="6" width="21.42578125" style="1" customWidth="1"/>
    <col min="7" max="7" width="19.42578125" style="1" customWidth="1"/>
    <col min="8" max="8" width="13.5703125" style="1" customWidth="1"/>
    <col min="9" max="9" width="18.28515625" style="1" customWidth="1"/>
    <col min="10" max="10" width="17" style="1" customWidth="1"/>
    <col min="11" max="11" width="17.28515625" style="1" customWidth="1"/>
    <col min="12" max="12" width="18" style="1" customWidth="1"/>
    <col min="13" max="13" width="23.5703125" style="1" customWidth="1"/>
    <col min="14" max="14" width="22.57031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67</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21">
      <c r="A5" s="2"/>
      <c r="B5" s="213" t="s">
        <v>1</v>
      </c>
      <c r="C5" s="213"/>
      <c r="D5" s="213"/>
      <c r="E5" s="213"/>
      <c r="F5" s="213"/>
      <c r="G5" s="213"/>
      <c r="H5" s="213"/>
      <c r="I5" s="213"/>
      <c r="J5" s="213"/>
      <c r="K5" s="213"/>
      <c r="L5" s="213"/>
    </row>
    <row r="6" spans="1:12" s="5" customFormat="1" ht="33.75" customHeight="1">
      <c r="A6" s="3"/>
      <c r="B6" s="197" t="s">
        <v>2</v>
      </c>
      <c r="C6" s="197"/>
      <c r="D6" s="197" t="s">
        <v>3</v>
      </c>
      <c r="E6" s="197"/>
      <c r="F6" s="197" t="s">
        <v>4</v>
      </c>
      <c r="G6" s="197"/>
      <c r="H6" s="197" t="s">
        <v>5</v>
      </c>
      <c r="I6" s="197"/>
      <c r="J6" s="4" t="s">
        <v>6</v>
      </c>
      <c r="K6" s="197" t="s">
        <v>7</v>
      </c>
      <c r="L6" s="197"/>
    </row>
    <row r="7" spans="1:12" ht="83.25" customHeight="1">
      <c r="A7" s="2"/>
      <c r="B7" s="214" t="str">
        <f>+[1]BASE!C5</f>
        <v>Financiera</v>
      </c>
      <c r="C7" s="214"/>
      <c r="D7" s="425" t="s">
        <v>68</v>
      </c>
      <c r="E7" s="425"/>
      <c r="F7" s="214" t="str">
        <f>+[1]BASE!E5</f>
        <v>Porcentaje de ejecución presupuestaria</v>
      </c>
      <c r="G7" s="214"/>
      <c r="H7" s="214" t="s">
        <v>69</v>
      </c>
      <c r="I7" s="214"/>
      <c r="J7" s="6" t="str">
        <f>+[1]BASE!H5</f>
        <v>Porcentaje</v>
      </c>
      <c r="K7" s="215" t="s">
        <v>70</v>
      </c>
      <c r="L7" s="215"/>
    </row>
    <row r="8" spans="1:12" s="3" customFormat="1" ht="36" customHeight="1">
      <c r="B8" s="197" t="s">
        <v>10</v>
      </c>
      <c r="C8" s="197"/>
      <c r="D8" s="197" t="s">
        <v>11</v>
      </c>
      <c r="E8" s="197"/>
      <c r="F8" s="4" t="s">
        <v>71</v>
      </c>
      <c r="G8" s="4" t="s">
        <v>72</v>
      </c>
      <c r="H8" s="4" t="s">
        <v>13</v>
      </c>
      <c r="I8" s="217" t="s">
        <v>73</v>
      </c>
      <c r="J8" s="218"/>
      <c r="K8" s="218"/>
      <c r="L8" s="219"/>
    </row>
    <row r="9" spans="1:12" ht="42.75" customHeight="1">
      <c r="A9" s="2"/>
      <c r="B9" s="209">
        <f>+[1]BASE!J5</f>
        <v>0.82</v>
      </c>
      <c r="C9" s="209"/>
      <c r="D9" s="209">
        <f>+[1]BASE!K5</f>
        <v>1</v>
      </c>
      <c r="E9" s="252"/>
      <c r="F9" s="52" t="s">
        <v>74</v>
      </c>
      <c r="G9" s="53" t="s">
        <v>75</v>
      </c>
      <c r="H9" s="54">
        <v>1</v>
      </c>
      <c r="I9" s="422" t="str">
        <f>+[1]BASE!L5</f>
        <v>Por ejecutar se entiende al desembolso del presupuesto por programas, que contempla la totalidad de ingresos de las fuentes de ingreso del BANHVI.</v>
      </c>
      <c r="J9" s="423"/>
      <c r="K9" s="423"/>
      <c r="L9" s="424"/>
    </row>
    <row r="10" spans="1:12" ht="25.5" hidden="1" customHeight="1">
      <c r="A10" s="2"/>
      <c r="B10" s="196" t="s">
        <v>17</v>
      </c>
      <c r="C10" s="196"/>
      <c r="D10" s="196"/>
      <c r="E10" s="196"/>
      <c r="F10" s="196"/>
      <c r="G10" s="196"/>
      <c r="H10" s="196"/>
      <c r="I10" s="196"/>
      <c r="J10" s="196"/>
      <c r="K10" s="196"/>
      <c r="L10" s="196"/>
    </row>
    <row r="11" spans="1:12" ht="25.5" hidden="1" customHeight="1">
      <c r="A11" s="2"/>
      <c r="B11" s="205" t="s">
        <v>18</v>
      </c>
      <c r="C11" s="205"/>
      <c r="D11" s="205" t="s">
        <v>19</v>
      </c>
      <c r="E11" s="205"/>
      <c r="F11" s="11" t="s">
        <v>20</v>
      </c>
      <c r="G11" s="205" t="s">
        <v>21</v>
      </c>
      <c r="H11" s="205"/>
      <c r="I11" s="205" t="s">
        <v>22</v>
      </c>
      <c r="J11" s="205"/>
      <c r="K11" s="205"/>
      <c r="L11" s="205"/>
    </row>
    <row r="12" spans="1:12" ht="25.5" hidden="1" customHeight="1">
      <c r="A12" s="2"/>
      <c r="B12" s="207" t="str">
        <f>+[1]BASE!M5</f>
        <v>Semestral</v>
      </c>
      <c r="C12" s="207"/>
      <c r="D12" s="208" t="str">
        <f>+[1]BASE!N5</f>
        <v>Presupuesto institucional</v>
      </c>
      <c r="E12" s="208"/>
      <c r="F12" s="10" t="str">
        <f>+[1]BASE!O5</f>
        <v>Semestral</v>
      </c>
      <c r="G12" s="206" t="str">
        <f>+[1]BASE!P5</f>
        <v>Presupuesto institucional</v>
      </c>
      <c r="H12" s="206"/>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27" hidden="1" customHeight="1">
      <c r="A14" s="2"/>
      <c r="B14" s="205" t="s">
        <v>28</v>
      </c>
      <c r="C14" s="205"/>
      <c r="D14" s="205" t="s">
        <v>29</v>
      </c>
      <c r="E14" s="205"/>
      <c r="F14" s="11" t="s">
        <v>30</v>
      </c>
      <c r="G14" s="205" t="s">
        <v>31</v>
      </c>
      <c r="H14" s="205"/>
      <c r="I14" s="11"/>
      <c r="J14" s="11"/>
      <c r="K14" s="11"/>
      <c r="L14" s="11"/>
    </row>
    <row r="15" spans="1:12" ht="28.5" hidden="1" customHeight="1">
      <c r="A15" s="2"/>
      <c r="B15" s="206" t="str">
        <f>+[1]BASE!Q5</f>
        <v>Dirección FOSUVI</v>
      </c>
      <c r="C15" s="206"/>
      <c r="D15" s="206" t="str">
        <f>+[1]BASE!R5</f>
        <v>Martha Camacho</v>
      </c>
      <c r="E15" s="206"/>
      <c r="F15" s="13" t="str">
        <f>+[1]BASE!S5</f>
        <v>Alexis Solano, Carlos Cortés</v>
      </c>
      <c r="G15" s="206" t="str">
        <f>+[1]BASE!T5</f>
        <v>Junta Directiva</v>
      </c>
      <c r="H15" s="206"/>
      <c r="I15" s="12" t="s">
        <v>77</v>
      </c>
      <c r="J15" s="13" t="s">
        <v>78</v>
      </c>
      <c r="K15" s="13" t="s">
        <v>79</v>
      </c>
      <c r="L15" s="13" t="s">
        <v>80</v>
      </c>
    </row>
    <row r="16" spans="1:12" ht="28.5" customHeight="1">
      <c r="A16" s="2"/>
      <c r="B16" s="213" t="s">
        <v>32</v>
      </c>
      <c r="C16" s="213"/>
      <c r="D16" s="213"/>
      <c r="E16" s="213"/>
      <c r="F16" s="213"/>
      <c r="G16" s="213"/>
      <c r="H16" s="213"/>
      <c r="I16" s="213"/>
      <c r="J16" s="213"/>
      <c r="K16" s="213"/>
      <c r="L16" s="213"/>
    </row>
    <row r="17" spans="1:21" ht="28.5" customHeight="1">
      <c r="A17" s="2"/>
      <c r="B17" s="197" t="s">
        <v>81</v>
      </c>
      <c r="C17" s="197"/>
      <c r="D17" s="197" t="s">
        <v>82</v>
      </c>
      <c r="E17" s="197"/>
      <c r="F17" s="31" t="s">
        <v>83</v>
      </c>
      <c r="G17" s="55" t="s">
        <v>84</v>
      </c>
      <c r="H17" s="56" t="s">
        <v>85</v>
      </c>
      <c r="I17" s="57" t="s">
        <v>35</v>
      </c>
      <c r="J17" s="217" t="s">
        <v>37</v>
      </c>
      <c r="K17" s="218"/>
      <c r="L17" s="219"/>
    </row>
    <row r="18" spans="1:21" ht="15">
      <c r="A18" s="2"/>
      <c r="B18" s="417" t="s">
        <v>86</v>
      </c>
      <c r="C18" s="417"/>
      <c r="D18" s="412">
        <v>69699203987.587662</v>
      </c>
      <c r="E18" s="412"/>
      <c r="F18" s="168">
        <v>65636809832.319</v>
      </c>
      <c r="G18" s="58">
        <f>F18/D18</f>
        <v>0.94171534360719367</v>
      </c>
      <c r="H18" s="59">
        <v>0.56999999999999995</v>
      </c>
      <c r="I18" s="169">
        <f>G18*H18</f>
        <v>0.53677774585610039</v>
      </c>
      <c r="J18" s="399" t="s">
        <v>408</v>
      </c>
      <c r="K18" s="352"/>
      <c r="L18" s="353"/>
    </row>
    <row r="19" spans="1:21" ht="15">
      <c r="A19" s="2"/>
      <c r="B19" s="417" t="s">
        <v>87</v>
      </c>
      <c r="C19" s="417"/>
      <c r="D19" s="412">
        <v>37310298978.406723</v>
      </c>
      <c r="E19" s="412"/>
      <c r="F19" s="168">
        <v>34953936887.053993</v>
      </c>
      <c r="G19" s="58">
        <f t="shared" ref="G19:G20" si="0">F19/D19</f>
        <v>0.93684419166095478</v>
      </c>
      <c r="H19" s="59">
        <v>0.37</v>
      </c>
      <c r="I19" s="169">
        <f t="shared" ref="I19:I20" si="1">G19*H19</f>
        <v>0.34663235091455324</v>
      </c>
      <c r="J19" s="354"/>
      <c r="K19" s="355"/>
      <c r="L19" s="356"/>
    </row>
    <row r="20" spans="1:21" ht="15">
      <c r="A20" s="2"/>
      <c r="B20" s="417" t="s">
        <v>88</v>
      </c>
      <c r="C20" s="417"/>
      <c r="D20" s="412">
        <v>3355308316.0610032</v>
      </c>
      <c r="E20" s="412"/>
      <c r="F20" s="168">
        <v>1893272589.24</v>
      </c>
      <c r="G20" s="58">
        <f t="shared" si="0"/>
        <v>0.56426188323063731</v>
      </c>
      <c r="H20" s="59">
        <v>0.06</v>
      </c>
      <c r="I20" s="169">
        <f t="shared" si="1"/>
        <v>3.3855712993838237E-2</v>
      </c>
      <c r="J20" s="354"/>
      <c r="K20" s="355"/>
      <c r="L20" s="356"/>
    </row>
    <row r="21" spans="1:21" ht="25.5" customHeight="1">
      <c r="A21" s="2"/>
      <c r="B21" s="418" t="s">
        <v>89</v>
      </c>
      <c r="C21" s="418"/>
      <c r="D21" s="414">
        <f>SUM(D18:E20)</f>
        <v>110364811282.05539</v>
      </c>
      <c r="E21" s="414"/>
      <c r="F21" s="170">
        <f>SUM(F18:F20)</f>
        <v>102484019308.61299</v>
      </c>
      <c r="G21" s="58"/>
      <c r="H21" s="60">
        <f>SUM(H18:H20)</f>
        <v>1</v>
      </c>
      <c r="I21" s="171">
        <f>SUM(I18:I20)</f>
        <v>0.9172658097644919</v>
      </c>
      <c r="J21" s="354"/>
      <c r="K21" s="355"/>
      <c r="L21" s="356"/>
    </row>
    <row r="22" spans="1:21" ht="15" customHeight="1">
      <c r="A22" s="2"/>
      <c r="B22" s="419"/>
      <c r="C22" s="420"/>
      <c r="D22" s="420"/>
      <c r="E22" s="420"/>
      <c r="F22" s="420"/>
      <c r="G22" s="421"/>
      <c r="H22" s="61"/>
      <c r="I22" s="62"/>
      <c r="J22" s="354"/>
      <c r="K22" s="355"/>
      <c r="L22" s="356"/>
    </row>
    <row r="23" spans="1:21" ht="15" customHeight="1">
      <c r="A23" s="2"/>
      <c r="B23" s="411" t="s">
        <v>90</v>
      </c>
      <c r="C23" s="411"/>
      <c r="D23" s="412">
        <v>2834930567.9860878</v>
      </c>
      <c r="E23" s="412"/>
      <c r="F23" s="168">
        <v>1832816635.3800001</v>
      </c>
      <c r="G23" s="59">
        <f>F23/D23</f>
        <v>0.64651200141455967</v>
      </c>
      <c r="H23" s="63"/>
      <c r="I23" s="64"/>
      <c r="J23" s="354"/>
      <c r="K23" s="355"/>
      <c r="L23" s="356"/>
    </row>
    <row r="24" spans="1:21" ht="15" customHeight="1">
      <c r="A24" s="2"/>
      <c r="B24" s="411" t="s">
        <v>91</v>
      </c>
      <c r="C24" s="411"/>
      <c r="D24" s="412">
        <v>4375647102.8234959</v>
      </c>
      <c r="E24" s="412"/>
      <c r="F24" s="168">
        <v>4192276757.8988304</v>
      </c>
      <c r="G24" s="59">
        <f>F24/D24</f>
        <v>0.95809297673792271</v>
      </c>
      <c r="H24" s="63"/>
      <c r="I24" s="64"/>
      <c r="J24" s="354"/>
      <c r="K24" s="355"/>
      <c r="L24" s="356"/>
    </row>
    <row r="25" spans="1:21" ht="15" customHeight="1">
      <c r="A25" s="2"/>
      <c r="B25" s="413" t="s">
        <v>92</v>
      </c>
      <c r="C25" s="413"/>
      <c r="D25" s="414">
        <f>SUM(D23:E24)</f>
        <v>7210577670.8095837</v>
      </c>
      <c r="E25" s="414"/>
      <c r="F25" s="170">
        <f>SUM(F23:F24)</f>
        <v>6025093393.2788305</v>
      </c>
      <c r="G25" s="65"/>
      <c r="H25" s="63"/>
      <c r="I25" s="64"/>
      <c r="J25" s="354"/>
      <c r="K25" s="355"/>
      <c r="L25" s="356"/>
    </row>
    <row r="26" spans="1:21" ht="15.75" customHeight="1">
      <c r="A26" s="2"/>
      <c r="B26" s="66" t="s">
        <v>93</v>
      </c>
      <c r="C26" s="67"/>
      <c r="D26" s="415">
        <f>D21+D25</f>
        <v>117575388952.86497</v>
      </c>
      <c r="E26" s="415"/>
      <c r="F26" s="172">
        <f>F21+F25</f>
        <v>108509112701.89182</v>
      </c>
      <c r="G26" s="173">
        <f>F26/D26</f>
        <v>0.92288967672811395</v>
      </c>
      <c r="H26" s="68"/>
      <c r="I26" s="69"/>
      <c r="J26" s="357"/>
      <c r="K26" s="358"/>
      <c r="L26" s="359"/>
    </row>
    <row r="27" spans="1:21" ht="26.25" hidden="1" customHeight="1" thickTop="1">
      <c r="B27" s="416" t="s">
        <v>51</v>
      </c>
      <c r="C27" s="416"/>
      <c r="D27" s="416"/>
      <c r="E27" s="416"/>
      <c r="F27" s="416"/>
      <c r="G27" s="416"/>
      <c r="H27" s="196"/>
      <c r="I27" s="196"/>
      <c r="J27" s="196"/>
      <c r="K27" s="196"/>
      <c r="L27" s="196"/>
    </row>
    <row r="28" spans="1:21" ht="9" hidden="1" customHeight="1">
      <c r="B28" s="266"/>
      <c r="C28" s="266"/>
      <c r="D28" s="266"/>
      <c r="E28" s="266"/>
      <c r="F28" s="266"/>
      <c r="G28" s="266"/>
      <c r="H28" s="266"/>
      <c r="I28" s="266"/>
      <c r="J28" s="266"/>
      <c r="K28" s="266"/>
      <c r="L28" s="266"/>
    </row>
    <row r="29" spans="1:21" ht="12.75" hidden="1" customHeight="1">
      <c r="P29" s="264"/>
      <c r="Q29" s="264"/>
      <c r="R29" s="264"/>
      <c r="S29" s="264"/>
      <c r="T29" s="48"/>
      <c r="U29" s="48"/>
    </row>
    <row r="30" spans="1:21" ht="12.75" hidden="1" customHeight="1">
      <c r="O30" s="48"/>
      <c r="P30" s="264"/>
      <c r="Q30" s="264"/>
      <c r="R30" s="264"/>
      <c r="S30" s="264"/>
      <c r="T30" s="48"/>
      <c r="U30" s="48"/>
    </row>
    <row r="31" spans="1:21" ht="12.75" customHeight="1">
      <c r="O31" s="48"/>
      <c r="P31" s="264"/>
      <c r="Q31" s="264"/>
      <c r="R31" s="264"/>
      <c r="S31" s="264"/>
      <c r="T31" s="48"/>
      <c r="U31" s="48"/>
    </row>
    <row r="32" spans="1:21" ht="13.5" customHeight="1" thickBot="1">
      <c r="P32" s="48"/>
      <c r="Q32" s="48"/>
      <c r="R32" s="48"/>
      <c r="S32" s="48"/>
      <c r="T32" s="19"/>
      <c r="U32" s="19"/>
    </row>
    <row r="33" spans="3:21" ht="27" thickBot="1">
      <c r="C33" s="15"/>
      <c r="D33" s="15"/>
      <c r="E33" s="15"/>
      <c r="F33" s="16"/>
      <c r="G33" s="49"/>
      <c r="H33" s="49"/>
      <c r="I33" s="50"/>
      <c r="P33" s="194"/>
      <c r="Q33" s="194"/>
      <c r="R33" s="195"/>
      <c r="S33" s="19"/>
      <c r="T33" s="167"/>
      <c r="U33" s="167"/>
    </row>
    <row r="34" spans="3:21" ht="13.5" customHeight="1">
      <c r="C34" s="15"/>
      <c r="D34" s="15"/>
      <c r="E34" s="15"/>
      <c r="F34" s="16"/>
      <c r="G34" s="49"/>
      <c r="H34" s="49"/>
      <c r="I34" s="50"/>
      <c r="P34" s="21" t="s">
        <v>52</v>
      </c>
      <c r="Q34" s="21" t="s">
        <v>53</v>
      </c>
      <c r="R34" s="22" t="s">
        <v>54</v>
      </c>
      <c r="S34" s="17"/>
      <c r="T34" s="17"/>
      <c r="U34" s="17"/>
    </row>
    <row r="35" spans="3:21">
      <c r="C35" s="15"/>
      <c r="D35" s="15"/>
      <c r="E35" s="15"/>
      <c r="F35" s="16"/>
      <c r="G35" s="49"/>
      <c r="H35" s="49"/>
      <c r="I35" s="50"/>
      <c r="N35" s="18"/>
      <c r="P35" s="26" t="s">
        <v>55</v>
      </c>
      <c r="Q35" s="24"/>
      <c r="R35" s="25"/>
      <c r="S35" s="19"/>
      <c r="T35" s="19"/>
      <c r="U35" s="19"/>
    </row>
    <row r="36" spans="3:21">
      <c r="C36" s="15"/>
      <c r="D36" s="15"/>
      <c r="E36" s="15"/>
      <c r="F36" s="16"/>
      <c r="G36" s="49"/>
      <c r="H36" s="49"/>
      <c r="I36" s="50"/>
      <c r="N36" s="18"/>
      <c r="P36" s="26" t="s">
        <v>56</v>
      </c>
      <c r="Q36" s="24"/>
      <c r="R36" s="25"/>
      <c r="S36" s="19"/>
      <c r="T36" s="19"/>
      <c r="U36" s="19"/>
    </row>
    <row r="37" spans="3:21">
      <c r="C37" s="15"/>
      <c r="D37" s="15"/>
      <c r="E37" s="15"/>
      <c r="F37" s="16"/>
      <c r="G37" s="49"/>
      <c r="H37" s="49"/>
      <c r="I37" s="50"/>
      <c r="N37" s="18"/>
      <c r="P37" s="26" t="s">
        <v>57</v>
      </c>
      <c r="Q37" s="24"/>
      <c r="R37" s="25"/>
      <c r="S37" s="19"/>
      <c r="T37" s="19"/>
      <c r="U37" s="19"/>
    </row>
    <row r="38" spans="3:21">
      <c r="C38" s="15"/>
      <c r="D38" s="15"/>
      <c r="E38" s="15"/>
      <c r="F38" s="16"/>
      <c r="G38" s="49"/>
      <c r="H38" s="49"/>
      <c r="I38" s="50"/>
      <c r="N38" s="18"/>
      <c r="P38" s="26" t="s">
        <v>58</v>
      </c>
      <c r="Q38" s="24"/>
      <c r="R38" s="25"/>
      <c r="S38" s="19"/>
      <c r="T38" s="19"/>
      <c r="U38" s="19"/>
    </row>
    <row r="39" spans="3:21">
      <c r="C39" s="15"/>
      <c r="D39" s="15"/>
      <c r="E39" s="15"/>
      <c r="F39" s="16"/>
      <c r="G39" s="49"/>
      <c r="H39" s="49"/>
      <c r="I39" s="50"/>
      <c r="N39" s="18"/>
      <c r="P39" s="26" t="s">
        <v>59</v>
      </c>
      <c r="Q39" s="24"/>
      <c r="R39" s="25"/>
      <c r="S39" s="19"/>
      <c r="T39" s="19"/>
      <c r="U39" s="19"/>
    </row>
    <row r="40" spans="3:21">
      <c r="C40" s="15"/>
      <c r="D40" s="15"/>
      <c r="E40" s="15"/>
      <c r="F40" s="16"/>
      <c r="G40" s="49"/>
      <c r="H40" s="49"/>
      <c r="I40" s="50"/>
      <c r="N40" s="18"/>
      <c r="P40" s="26" t="s">
        <v>60</v>
      </c>
      <c r="Q40" s="24"/>
      <c r="R40" s="25"/>
      <c r="S40" s="19"/>
      <c r="T40" s="19"/>
      <c r="U40" s="19"/>
    </row>
    <row r="41" spans="3:21">
      <c r="C41" s="15"/>
      <c r="D41" s="15"/>
      <c r="E41" s="15"/>
      <c r="F41" s="16"/>
      <c r="G41" s="49"/>
      <c r="H41" s="49"/>
      <c r="I41" s="50"/>
      <c r="N41" s="18"/>
      <c r="P41" s="26" t="s">
        <v>61</v>
      </c>
      <c r="Q41" s="24"/>
      <c r="R41" s="25"/>
      <c r="S41" s="19"/>
      <c r="T41" s="19"/>
      <c r="U41" s="19"/>
    </row>
    <row r="42" spans="3:21">
      <c r="N42" s="18"/>
      <c r="P42" s="26" t="s">
        <v>62</v>
      </c>
      <c r="Q42" s="24"/>
      <c r="R42" s="25"/>
      <c r="S42" s="19"/>
      <c r="T42" s="19"/>
      <c r="U42" s="19"/>
    </row>
    <row r="43" spans="3:21">
      <c r="N43" s="18"/>
      <c r="P43" s="26" t="s">
        <v>63</v>
      </c>
      <c r="Q43" s="24"/>
      <c r="R43" s="25"/>
      <c r="S43" s="19"/>
      <c r="T43" s="19"/>
      <c r="U43" s="19"/>
    </row>
    <row r="44" spans="3:21">
      <c r="N44" s="18"/>
      <c r="P44" s="26" t="s">
        <v>64</v>
      </c>
      <c r="Q44" s="24"/>
      <c r="R44" s="25"/>
      <c r="S44" s="19"/>
      <c r="T44" s="19"/>
      <c r="U44" s="19"/>
    </row>
    <row r="45" spans="3:21">
      <c r="N45" s="18"/>
      <c r="P45" s="26" t="s">
        <v>65</v>
      </c>
      <c r="Q45" s="24"/>
      <c r="R45" s="25"/>
      <c r="S45" s="19"/>
      <c r="T45" s="19"/>
      <c r="U45" s="19"/>
    </row>
    <row r="46" spans="3:21" ht="13.5" thickBot="1">
      <c r="N46" s="18"/>
      <c r="P46" s="27" t="s">
        <v>66</v>
      </c>
      <c r="Q46" s="28">
        <v>0.92</v>
      </c>
      <c r="R46" s="29">
        <v>1</v>
      </c>
      <c r="S46" s="19"/>
      <c r="T46" s="19"/>
      <c r="U46" s="19"/>
    </row>
    <row r="63" s="30" customFormat="1"/>
  </sheetData>
  <mergeCells count="62">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C17"/>
    <mergeCell ref="D17:E17"/>
    <mergeCell ref="J17:L17"/>
    <mergeCell ref="B18:C18"/>
    <mergeCell ref="D18:E18"/>
    <mergeCell ref="J18:L26"/>
    <mergeCell ref="B19:C19"/>
    <mergeCell ref="D19:E19"/>
    <mergeCell ref="B20:C20"/>
    <mergeCell ref="D20:E20"/>
    <mergeCell ref="B21:C21"/>
    <mergeCell ref="D21:E21"/>
    <mergeCell ref="B22:G22"/>
    <mergeCell ref="B23:C23"/>
    <mergeCell ref="D23:E23"/>
    <mergeCell ref="B28:L28"/>
    <mergeCell ref="P29:S31"/>
    <mergeCell ref="P33:R33"/>
    <mergeCell ref="B24:C24"/>
    <mergeCell ref="D24:E24"/>
    <mergeCell ref="B25:C25"/>
    <mergeCell ref="D25:E25"/>
    <mergeCell ref="D26:E26"/>
    <mergeCell ref="B27:L27"/>
  </mergeCells>
  <dataValidations count="2">
    <dataValidation type="list" allowBlank="1" showInputMessage="1" showErrorMessage="1" sqref="G33:G41">
      <formula1>#REF!</formula1>
    </dataValidation>
    <dataValidation type="list" allowBlank="1" showInputMessage="1" showErrorMessage="1" sqref="H33:H41">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0"/>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34" style="1" customWidth="1"/>
    <col min="4" max="4" width="23" style="1" customWidth="1"/>
    <col min="5" max="5" width="24" style="1" customWidth="1"/>
    <col min="6" max="6" width="18.28515625" style="1" customWidth="1"/>
    <col min="7" max="7" width="15" style="1" customWidth="1"/>
    <col min="8" max="8" width="20.42578125" style="1" customWidth="1"/>
    <col min="9" max="9" width="14.42578125" style="1" customWidth="1"/>
    <col min="10" max="10" width="7.140625" style="1" customWidth="1"/>
    <col min="11" max="11" width="18" style="1" customWidth="1"/>
    <col min="12" max="12" width="20.42578125" style="1" customWidth="1"/>
    <col min="13" max="13" width="18" style="1" customWidth="1"/>
    <col min="14" max="14" width="11.42578125" style="1"/>
    <col min="15" max="15" width="11.42578125" style="1" customWidth="1"/>
    <col min="16" max="16" width="14" style="1" customWidth="1"/>
    <col min="17" max="17" width="16.42578125" style="1" customWidth="1"/>
    <col min="18" max="18" width="6.28515625" style="1" customWidth="1"/>
    <col min="19" max="19" width="11.42578125" style="1" customWidth="1"/>
    <col min="20" max="20" width="15.7109375" style="1" bestFit="1" customWidth="1"/>
    <col min="21" max="16384" width="11.42578125" style="1"/>
  </cols>
  <sheetData>
    <row r="2" spans="1:11" ht="15" customHeight="1">
      <c r="A2" s="257" t="s">
        <v>94</v>
      </c>
      <c r="B2" s="257"/>
      <c r="C2" s="257"/>
      <c r="D2" s="257"/>
      <c r="E2" s="257"/>
      <c r="F2" s="257"/>
      <c r="G2" s="257"/>
      <c r="H2" s="257"/>
      <c r="I2" s="257"/>
      <c r="J2" s="257"/>
      <c r="K2" s="257"/>
    </row>
    <row r="3" spans="1:11" ht="18.75" customHeight="1">
      <c r="A3" s="257"/>
      <c r="B3" s="257"/>
      <c r="C3" s="257"/>
      <c r="D3" s="257"/>
      <c r="E3" s="257"/>
      <c r="F3" s="257"/>
      <c r="G3" s="257"/>
      <c r="H3" s="257"/>
      <c r="I3" s="257"/>
      <c r="J3" s="257"/>
      <c r="K3" s="257"/>
    </row>
    <row r="4" spans="1:11">
      <c r="A4" s="2"/>
      <c r="B4" s="2"/>
      <c r="C4" s="2"/>
      <c r="D4" s="2"/>
      <c r="E4" s="2"/>
      <c r="F4" s="2"/>
      <c r="G4" s="2"/>
      <c r="H4" s="2"/>
      <c r="I4" s="2"/>
      <c r="J4" s="2"/>
      <c r="K4" s="2"/>
    </row>
    <row r="5" spans="1:11" ht="35.25" customHeight="1">
      <c r="A5" s="2"/>
      <c r="B5" s="213" t="s">
        <v>1</v>
      </c>
      <c r="C5" s="213"/>
      <c r="D5" s="213"/>
      <c r="E5" s="213"/>
      <c r="F5" s="213"/>
      <c r="G5" s="213"/>
      <c r="H5" s="213"/>
      <c r="I5" s="213"/>
      <c r="J5" s="213"/>
      <c r="K5" s="213"/>
    </row>
    <row r="6" spans="1:11" s="5" customFormat="1" ht="38.25" customHeight="1">
      <c r="A6" s="3"/>
      <c r="B6" s="197" t="s">
        <v>2</v>
      </c>
      <c r="C6" s="197"/>
      <c r="D6" s="31" t="s">
        <v>3</v>
      </c>
      <c r="E6" s="197" t="s">
        <v>4</v>
      </c>
      <c r="F6" s="197"/>
      <c r="G6" s="197" t="s">
        <v>5</v>
      </c>
      <c r="H6" s="197"/>
      <c r="I6" s="4" t="s">
        <v>6</v>
      </c>
      <c r="J6" s="197" t="s">
        <v>7</v>
      </c>
      <c r="K6" s="197"/>
    </row>
    <row r="7" spans="1:11" ht="37.5" customHeight="1">
      <c r="A7" s="2"/>
      <c r="B7" s="214" t="str">
        <f>+[1]BASE!C6</f>
        <v>Financiera</v>
      </c>
      <c r="C7" s="214"/>
      <c r="D7" s="32" t="s">
        <v>75</v>
      </c>
      <c r="E7" s="214" t="str">
        <f>+[1]BASE!E6</f>
        <v>Relación del montos aprobados y disponibles</v>
      </c>
      <c r="F7" s="214"/>
      <c r="G7" s="214" t="str">
        <f>+[1]BASE!F6</f>
        <v>Monto aprobado  / Monto disponible</v>
      </c>
      <c r="H7" s="214"/>
      <c r="I7" s="6" t="str">
        <f>+[1]BASE!H6</f>
        <v>Porcentaje</v>
      </c>
      <c r="J7" s="215" t="s">
        <v>70</v>
      </c>
      <c r="K7" s="215"/>
    </row>
    <row r="8" spans="1:11" s="3" customFormat="1" ht="37.5" customHeight="1">
      <c r="B8" s="260" t="s">
        <v>71</v>
      </c>
      <c r="C8" s="261"/>
      <c r="D8" s="31" t="s">
        <v>10</v>
      </c>
      <c r="E8" s="31" t="s">
        <v>11</v>
      </c>
      <c r="F8" s="31" t="s">
        <v>95</v>
      </c>
      <c r="G8" s="4" t="s">
        <v>13</v>
      </c>
      <c r="H8" s="197" t="s">
        <v>73</v>
      </c>
      <c r="I8" s="197"/>
      <c r="J8" s="197"/>
      <c r="K8" s="197"/>
    </row>
    <row r="9" spans="1:11" ht="33.75" customHeight="1">
      <c r="A9" s="2"/>
      <c r="B9" s="439" t="s">
        <v>74</v>
      </c>
      <c r="C9" s="440"/>
      <c r="D9" s="33">
        <v>0.88</v>
      </c>
      <c r="E9" s="34">
        <f>+[1]BASE!K6</f>
        <v>1</v>
      </c>
      <c r="F9" s="35" t="s">
        <v>96</v>
      </c>
      <c r="G9" s="36">
        <v>1</v>
      </c>
      <c r="H9" s="284" t="str">
        <f>+[1]BASE!L6</f>
        <v>Por comprometer se entiende asignar el monto disponible para la construcción de proyectos</v>
      </c>
      <c r="I9" s="285"/>
      <c r="J9" s="285"/>
      <c r="K9" s="286"/>
    </row>
    <row r="10" spans="1:11" ht="25.5" hidden="1" customHeight="1" thickBot="1">
      <c r="A10" s="2"/>
      <c r="B10" s="202" t="s">
        <v>17</v>
      </c>
      <c r="C10" s="203"/>
      <c r="D10" s="203"/>
      <c r="E10" s="203"/>
      <c r="F10" s="203"/>
      <c r="G10" s="203"/>
      <c r="H10" s="203"/>
      <c r="I10" s="203"/>
      <c r="J10" s="203"/>
      <c r="K10" s="204"/>
    </row>
    <row r="11" spans="1:11" ht="25.5" hidden="1" customHeight="1" thickBot="1">
      <c r="A11" s="2"/>
      <c r="B11" s="240" t="s">
        <v>18</v>
      </c>
      <c r="C11" s="242"/>
      <c r="D11" s="165" t="s">
        <v>19</v>
      </c>
      <c r="E11" s="166" t="s">
        <v>20</v>
      </c>
      <c r="F11" s="243" t="s">
        <v>21</v>
      </c>
      <c r="G11" s="253"/>
      <c r="H11" s="254" t="s">
        <v>22</v>
      </c>
      <c r="I11" s="255"/>
      <c r="J11" s="255"/>
      <c r="K11" s="256"/>
    </row>
    <row r="12" spans="1:11" ht="33" hidden="1" customHeight="1">
      <c r="A12" s="2"/>
      <c r="B12" s="250" t="str">
        <f>+[1]BASE!M6</f>
        <v>Semestral</v>
      </c>
      <c r="C12" s="251"/>
      <c r="D12" s="37" t="str">
        <f>+[1]BASE!N6</f>
        <v>Informe</v>
      </c>
      <c r="E12" s="10" t="str">
        <f>+[1]BASE!O6</f>
        <v>Semestral</v>
      </c>
      <c r="F12" s="248" t="str">
        <f>+[1]BASE!P6</f>
        <v>Informe</v>
      </c>
      <c r="G12" s="249"/>
      <c r="H12" s="245" t="s">
        <v>76</v>
      </c>
      <c r="I12" s="238" t="s">
        <v>24</v>
      </c>
      <c r="J12" s="238" t="s">
        <v>25</v>
      </c>
      <c r="K12" s="238" t="s">
        <v>26</v>
      </c>
    </row>
    <row r="13" spans="1:11" ht="19.5" hidden="1" customHeight="1" thickBot="1">
      <c r="A13" s="2"/>
      <c r="B13" s="202" t="s">
        <v>27</v>
      </c>
      <c r="C13" s="203"/>
      <c r="D13" s="203"/>
      <c r="E13" s="203"/>
      <c r="F13" s="203"/>
      <c r="G13" s="203"/>
      <c r="H13" s="239"/>
      <c r="I13" s="306"/>
      <c r="J13" s="239"/>
      <c r="K13" s="239"/>
    </row>
    <row r="14" spans="1:11" ht="27" hidden="1" customHeight="1" thickBot="1">
      <c r="A14" s="2"/>
      <c r="B14" s="240" t="s">
        <v>28</v>
      </c>
      <c r="C14" s="241"/>
      <c r="D14" s="165" t="s">
        <v>29</v>
      </c>
      <c r="E14" s="38" t="s">
        <v>30</v>
      </c>
      <c r="F14" s="243" t="s">
        <v>31</v>
      </c>
      <c r="G14" s="244"/>
      <c r="H14" s="38"/>
      <c r="I14" s="39"/>
      <c r="J14" s="39"/>
      <c r="K14" s="39"/>
    </row>
    <row r="15" spans="1:11" ht="28.5" hidden="1" customHeight="1">
      <c r="A15" s="2"/>
      <c r="B15" s="206" t="str">
        <f>+[1]BASE!Q6</f>
        <v>Dirección FOSUVI</v>
      </c>
      <c r="C15" s="206"/>
      <c r="D15" s="40" t="str">
        <f>+[1]BASE!R6</f>
        <v>Martha Camacho</v>
      </c>
      <c r="E15" s="41" t="str">
        <f>+[1]BASE!S6</f>
        <v>Alexis Solano, Carlos Cortés</v>
      </c>
      <c r="F15" s="248" t="str">
        <f>+[1]BASE!T6</f>
        <v>Gerencia General</v>
      </c>
      <c r="G15" s="249"/>
      <c r="H15" s="42" t="s">
        <v>77</v>
      </c>
      <c r="I15" s="43" t="s">
        <v>78</v>
      </c>
      <c r="J15" s="43" t="s">
        <v>79</v>
      </c>
      <c r="K15" s="43" t="s">
        <v>80</v>
      </c>
    </row>
    <row r="16" spans="1:11" ht="28.5" customHeight="1">
      <c r="A16" s="2"/>
      <c r="B16" s="213" t="s">
        <v>32</v>
      </c>
      <c r="C16" s="213"/>
      <c r="D16" s="213"/>
      <c r="E16" s="213"/>
      <c r="F16" s="213"/>
      <c r="G16" s="213"/>
      <c r="H16" s="213"/>
      <c r="I16" s="213"/>
      <c r="J16" s="213"/>
      <c r="K16" s="213"/>
    </row>
    <row r="17" spans="1:20" ht="28.5" customHeight="1">
      <c r="A17" s="2"/>
      <c r="B17" s="197" t="s">
        <v>97</v>
      </c>
      <c r="C17" s="197"/>
      <c r="D17" s="197"/>
      <c r="E17" s="31" t="s">
        <v>83</v>
      </c>
      <c r="F17" s="44" t="s">
        <v>54</v>
      </c>
      <c r="G17" s="287" t="s">
        <v>37</v>
      </c>
      <c r="H17" s="307"/>
      <c r="I17" s="307"/>
      <c r="J17" s="307"/>
      <c r="K17" s="288"/>
    </row>
    <row r="18" spans="1:20" ht="28.5" customHeight="1">
      <c r="A18" s="2"/>
      <c r="B18" s="426" t="s">
        <v>98</v>
      </c>
      <c r="C18" s="426"/>
      <c r="D18" s="45">
        <v>2602370000</v>
      </c>
      <c r="E18" s="45">
        <v>3046060000</v>
      </c>
      <c r="F18" s="398">
        <f>E23/D23</f>
        <v>0.98006481595115891</v>
      </c>
      <c r="G18" s="427"/>
      <c r="H18" s="428"/>
      <c r="I18" s="428"/>
      <c r="J18" s="428"/>
      <c r="K18" s="429"/>
    </row>
    <row r="19" spans="1:20" ht="28.5" customHeight="1">
      <c r="A19" s="2"/>
      <c r="B19" s="426" t="s">
        <v>99</v>
      </c>
      <c r="C19" s="426"/>
      <c r="D19" s="46">
        <v>3500000000</v>
      </c>
      <c r="E19" s="45">
        <v>3218460000</v>
      </c>
      <c r="F19" s="398"/>
      <c r="G19" s="430"/>
      <c r="H19" s="431"/>
      <c r="I19" s="431"/>
      <c r="J19" s="431"/>
      <c r="K19" s="432"/>
    </row>
    <row r="20" spans="1:20" ht="28.5" customHeight="1">
      <c r="A20" s="2"/>
      <c r="B20" s="426" t="s">
        <v>100</v>
      </c>
      <c r="C20" s="426"/>
      <c r="D20" s="46">
        <v>8000000000</v>
      </c>
      <c r="E20" s="45">
        <v>4873280000</v>
      </c>
      <c r="F20" s="398"/>
      <c r="G20" s="430"/>
      <c r="H20" s="431"/>
      <c r="I20" s="431"/>
      <c r="J20" s="431"/>
      <c r="K20" s="432"/>
    </row>
    <row r="21" spans="1:20" ht="28.5" customHeight="1">
      <c r="A21" s="2"/>
      <c r="B21" s="426" t="s">
        <v>101</v>
      </c>
      <c r="C21" s="426"/>
      <c r="D21" s="46">
        <v>500000000</v>
      </c>
      <c r="E21" s="45">
        <v>17740000</v>
      </c>
      <c r="F21" s="398"/>
      <c r="G21" s="430"/>
      <c r="H21" s="431"/>
      <c r="I21" s="431"/>
      <c r="J21" s="431"/>
      <c r="K21" s="432"/>
    </row>
    <row r="22" spans="1:20" ht="28.5" customHeight="1">
      <c r="A22" s="2"/>
      <c r="B22" s="436" t="s">
        <v>102</v>
      </c>
      <c r="C22" s="437"/>
      <c r="D22" s="46">
        <v>25242760000</v>
      </c>
      <c r="E22" s="45">
        <v>27895270000</v>
      </c>
      <c r="F22" s="398"/>
      <c r="G22" s="430"/>
      <c r="H22" s="431"/>
      <c r="I22" s="431"/>
      <c r="J22" s="431"/>
      <c r="K22" s="432"/>
    </row>
    <row r="23" spans="1:20" ht="28.5" customHeight="1">
      <c r="A23" s="2"/>
      <c r="B23" s="438" t="s">
        <v>93</v>
      </c>
      <c r="C23" s="438"/>
      <c r="D23" s="47">
        <v>39845130000</v>
      </c>
      <c r="E23" s="47">
        <v>39050810000</v>
      </c>
      <c r="F23" s="398"/>
      <c r="G23" s="433"/>
      <c r="H23" s="434"/>
      <c r="I23" s="434"/>
      <c r="J23" s="434"/>
      <c r="K23" s="435"/>
    </row>
    <row r="24" spans="1:20" ht="26.25" hidden="1" customHeight="1" thickBot="1">
      <c r="B24" s="202" t="s">
        <v>51</v>
      </c>
      <c r="C24" s="203"/>
      <c r="D24" s="203"/>
      <c r="E24" s="203"/>
      <c r="F24" s="203"/>
      <c r="G24" s="203"/>
      <c r="H24" s="203"/>
      <c r="I24" s="203"/>
      <c r="J24" s="203"/>
      <c r="K24" s="204"/>
    </row>
    <row r="25" spans="1:20" ht="307.5" hidden="1" customHeight="1" thickBot="1">
      <c r="B25" s="289"/>
      <c r="C25" s="290"/>
      <c r="D25" s="290"/>
      <c r="E25" s="290"/>
      <c r="F25" s="290"/>
      <c r="G25" s="290"/>
      <c r="H25" s="290"/>
      <c r="I25" s="290"/>
      <c r="J25" s="290"/>
      <c r="K25" s="291"/>
    </row>
    <row r="26" spans="1:20" ht="12.75" customHeight="1">
      <c r="O26" s="264"/>
      <c r="P26" s="264"/>
      <c r="Q26" s="264"/>
      <c r="R26" s="264"/>
      <c r="S26" s="48"/>
      <c r="T26" s="48"/>
    </row>
    <row r="27" spans="1:20" ht="12.75" customHeight="1">
      <c r="N27" s="48"/>
      <c r="O27" s="264"/>
      <c r="P27" s="264"/>
      <c r="Q27" s="264"/>
      <c r="R27" s="264"/>
      <c r="S27" s="48"/>
      <c r="T27" s="48"/>
    </row>
    <row r="28" spans="1:20" ht="12.75" customHeight="1">
      <c r="N28" s="48"/>
      <c r="O28" s="264"/>
      <c r="P28" s="264"/>
      <c r="Q28" s="264"/>
      <c r="R28" s="264"/>
      <c r="S28" s="48"/>
      <c r="T28" s="48"/>
    </row>
    <row r="29" spans="1:20" ht="13.5" customHeight="1" thickBot="1">
      <c r="O29" s="48"/>
      <c r="P29" s="48"/>
      <c r="Q29" s="48"/>
      <c r="R29" s="48"/>
      <c r="S29" s="19"/>
      <c r="T29" s="19"/>
    </row>
    <row r="30" spans="1:20" ht="27" thickBot="1">
      <c r="C30" s="15"/>
      <c r="D30" s="15"/>
      <c r="E30" s="16"/>
      <c r="F30" s="49"/>
      <c r="G30" s="49"/>
      <c r="H30" s="50"/>
      <c r="O30" s="194"/>
      <c r="P30" s="194"/>
      <c r="Q30" s="195"/>
      <c r="R30" s="19"/>
      <c r="S30" s="167"/>
      <c r="T30" s="167"/>
    </row>
    <row r="31" spans="1:20" ht="13.5" customHeight="1">
      <c r="C31" s="15"/>
      <c r="D31" s="15"/>
      <c r="E31" s="16"/>
      <c r="F31" s="49"/>
      <c r="G31" s="49"/>
      <c r="H31" s="50"/>
      <c r="O31" s="21" t="s">
        <v>52</v>
      </c>
      <c r="P31" s="21" t="s">
        <v>53</v>
      </c>
      <c r="Q31" s="22" t="s">
        <v>54</v>
      </c>
      <c r="R31" s="17"/>
      <c r="S31" s="17"/>
      <c r="T31" s="17"/>
    </row>
    <row r="32" spans="1:20">
      <c r="C32" s="15"/>
      <c r="D32" s="15"/>
      <c r="E32" s="16"/>
      <c r="F32" s="49"/>
      <c r="G32" s="49"/>
      <c r="H32" s="50"/>
      <c r="M32" s="18"/>
      <c r="O32" s="26" t="s">
        <v>55</v>
      </c>
      <c r="P32" s="24"/>
      <c r="Q32" s="25"/>
      <c r="R32" s="19"/>
      <c r="S32" s="19"/>
      <c r="T32" s="19"/>
    </row>
    <row r="33" spans="3:20">
      <c r="C33" s="15"/>
      <c r="D33" s="15"/>
      <c r="E33" s="16"/>
      <c r="F33" s="49"/>
      <c r="G33" s="49"/>
      <c r="H33" s="50"/>
      <c r="M33" s="18"/>
      <c r="O33" s="26" t="s">
        <v>56</v>
      </c>
      <c r="P33" s="24"/>
      <c r="Q33" s="25"/>
      <c r="R33" s="19"/>
      <c r="S33" s="19"/>
      <c r="T33" s="19"/>
    </row>
    <row r="34" spans="3:20">
      <c r="C34" s="15"/>
      <c r="D34" s="15"/>
      <c r="E34" s="16"/>
      <c r="F34" s="49"/>
      <c r="G34" s="49"/>
      <c r="H34" s="50"/>
      <c r="M34" s="18"/>
      <c r="O34" s="26" t="s">
        <v>57</v>
      </c>
      <c r="P34" s="24"/>
      <c r="Q34" s="25"/>
      <c r="R34" s="19"/>
      <c r="S34" s="19"/>
      <c r="T34" s="19"/>
    </row>
    <row r="35" spans="3:20">
      <c r="C35" s="15"/>
      <c r="D35" s="15"/>
      <c r="E35" s="16"/>
      <c r="F35" s="49"/>
      <c r="G35" s="49"/>
      <c r="H35" s="50"/>
      <c r="M35" s="18"/>
      <c r="O35" s="26" t="s">
        <v>58</v>
      </c>
      <c r="P35" s="24"/>
      <c r="Q35" s="25"/>
      <c r="R35" s="19"/>
      <c r="S35" s="19"/>
      <c r="T35" s="19"/>
    </row>
    <row r="36" spans="3:20">
      <c r="C36" s="15"/>
      <c r="D36" s="15"/>
      <c r="E36" s="16"/>
      <c r="F36" s="49"/>
      <c r="G36" s="49"/>
      <c r="H36" s="50"/>
      <c r="M36" s="18"/>
      <c r="O36" s="26" t="s">
        <v>59</v>
      </c>
      <c r="P36" s="24"/>
      <c r="Q36" s="25"/>
      <c r="R36" s="19"/>
      <c r="S36" s="19"/>
      <c r="T36" s="19"/>
    </row>
    <row r="37" spans="3:20">
      <c r="C37" s="15"/>
      <c r="D37" s="15"/>
      <c r="E37" s="16"/>
      <c r="F37" s="49"/>
      <c r="G37" s="49"/>
      <c r="H37" s="50"/>
      <c r="M37" s="18"/>
      <c r="O37" s="26" t="s">
        <v>60</v>
      </c>
      <c r="P37" s="24"/>
      <c r="Q37" s="25"/>
      <c r="R37" s="19"/>
      <c r="S37" s="19"/>
      <c r="T37" s="19"/>
    </row>
    <row r="38" spans="3:20">
      <c r="C38" s="15"/>
      <c r="D38" s="15"/>
      <c r="E38" s="16"/>
      <c r="F38" s="49"/>
      <c r="G38" s="49"/>
      <c r="H38" s="50"/>
      <c r="M38" s="18"/>
      <c r="O38" s="26" t="s">
        <v>61</v>
      </c>
      <c r="P38" s="24"/>
      <c r="Q38" s="25"/>
      <c r="R38" s="19"/>
      <c r="S38" s="19"/>
      <c r="T38" s="19"/>
    </row>
    <row r="39" spans="3:20">
      <c r="M39" s="18"/>
      <c r="O39" s="26" t="s">
        <v>62</v>
      </c>
      <c r="P39" s="24"/>
      <c r="Q39" s="25"/>
      <c r="R39" s="19"/>
      <c r="S39" s="19"/>
      <c r="T39" s="19"/>
    </row>
    <row r="40" spans="3:20">
      <c r="M40" s="18"/>
      <c r="O40" s="26" t="s">
        <v>63</v>
      </c>
      <c r="P40" s="24"/>
      <c r="Q40" s="25"/>
      <c r="R40" s="19"/>
      <c r="S40" s="19"/>
      <c r="T40" s="19"/>
    </row>
    <row r="41" spans="3:20">
      <c r="M41" s="18"/>
      <c r="O41" s="26" t="s">
        <v>64</v>
      </c>
      <c r="P41" s="24"/>
      <c r="Q41" s="25"/>
      <c r="R41" s="19"/>
      <c r="S41" s="19"/>
      <c r="T41" s="19"/>
    </row>
    <row r="42" spans="3:20">
      <c r="M42" s="18"/>
      <c r="O42" s="26" t="s">
        <v>65</v>
      </c>
      <c r="P42" s="24"/>
      <c r="Q42" s="25"/>
      <c r="R42" s="19"/>
      <c r="S42" s="19"/>
      <c r="T42" s="19"/>
    </row>
    <row r="43" spans="3:20" ht="13.5" thickBot="1">
      <c r="M43" s="18"/>
      <c r="O43" s="27" t="s">
        <v>66</v>
      </c>
      <c r="P43" s="28">
        <v>0.98</v>
      </c>
      <c r="Q43" s="29">
        <v>1</v>
      </c>
      <c r="R43" s="19"/>
      <c r="S43" s="19"/>
      <c r="T43" s="19"/>
    </row>
    <row r="47" spans="3:20">
      <c r="P47" s="1">
        <v>2602.37</v>
      </c>
      <c r="Q47" s="51">
        <f>P47*1000000</f>
        <v>2602370000</v>
      </c>
      <c r="S47" s="1">
        <v>3046.06</v>
      </c>
      <c r="T47" s="51">
        <f>S47*1000000</f>
        <v>3046060000</v>
      </c>
    </row>
    <row r="48" spans="3:20">
      <c r="P48" s="1">
        <v>3500</v>
      </c>
      <c r="Q48" s="51">
        <f t="shared" ref="Q48:Q51" si="0">P48*1000000</f>
        <v>3500000000</v>
      </c>
      <c r="S48" s="1">
        <v>3218.46</v>
      </c>
      <c r="T48" s="51">
        <f t="shared" ref="T48:T50" si="1">S48*1000000</f>
        <v>3218460000</v>
      </c>
    </row>
    <row r="49" spans="16:20">
      <c r="P49" s="1">
        <v>8000</v>
      </c>
      <c r="Q49" s="51">
        <f t="shared" si="0"/>
        <v>8000000000</v>
      </c>
      <c r="S49" s="1">
        <v>4873.28</v>
      </c>
      <c r="T49" s="51">
        <f t="shared" si="1"/>
        <v>4873280000</v>
      </c>
    </row>
    <row r="50" spans="16:20">
      <c r="P50" s="1">
        <v>500</v>
      </c>
      <c r="Q50" s="51">
        <f t="shared" si="0"/>
        <v>500000000</v>
      </c>
      <c r="S50" s="1">
        <v>17.739999999999998</v>
      </c>
      <c r="T50" s="51">
        <f t="shared" si="1"/>
        <v>17740000</v>
      </c>
    </row>
    <row r="51" spans="16:20">
      <c r="P51" s="1">
        <v>25242.76</v>
      </c>
      <c r="Q51" s="51">
        <f t="shared" si="0"/>
        <v>25242760000</v>
      </c>
      <c r="S51" s="1">
        <v>27895.27</v>
      </c>
      <c r="T51" s="51">
        <f>S51*1000000</f>
        <v>27895270000</v>
      </c>
    </row>
    <row r="52" spans="16:20">
      <c r="Q52" s="51">
        <f>SUM(Q47:Q51)</f>
        <v>39845130000</v>
      </c>
      <c r="T52" s="51">
        <f>SUM(T47:T51)</f>
        <v>39050810000</v>
      </c>
    </row>
    <row r="60" spans="16:20" s="30" customFormat="1"/>
  </sheetData>
  <mergeCells count="44">
    <mergeCell ref="A2:K3"/>
    <mergeCell ref="B5:K5"/>
    <mergeCell ref="B6:C6"/>
    <mergeCell ref="E6:F6"/>
    <mergeCell ref="G6:H6"/>
    <mergeCell ref="J6:K6"/>
    <mergeCell ref="B7:C7"/>
    <mergeCell ref="E7:F7"/>
    <mergeCell ref="G7:H7"/>
    <mergeCell ref="J7:K7"/>
    <mergeCell ref="B8:C8"/>
    <mergeCell ref="H8:K8"/>
    <mergeCell ref="B9:C9"/>
    <mergeCell ref="H9:K9"/>
    <mergeCell ref="B10:K10"/>
    <mergeCell ref="B11:C11"/>
    <mergeCell ref="F11:G11"/>
    <mergeCell ref="H11:K11"/>
    <mergeCell ref="B17:D17"/>
    <mergeCell ref="G17:K17"/>
    <mergeCell ref="B12:C12"/>
    <mergeCell ref="F12:G12"/>
    <mergeCell ref="H12:H13"/>
    <mergeCell ref="I12:I13"/>
    <mergeCell ref="J12:J13"/>
    <mergeCell ref="K12:K13"/>
    <mergeCell ref="B13:G13"/>
    <mergeCell ref="B14:C14"/>
    <mergeCell ref="F14:G14"/>
    <mergeCell ref="B15:C15"/>
    <mergeCell ref="F15:G15"/>
    <mergeCell ref="B16:K16"/>
    <mergeCell ref="B24:K24"/>
    <mergeCell ref="B25:K25"/>
    <mergeCell ref="O26:R28"/>
    <mergeCell ref="O30:Q30"/>
    <mergeCell ref="B18:C18"/>
    <mergeCell ref="F18:F23"/>
    <mergeCell ref="G18:K23"/>
    <mergeCell ref="B19:C19"/>
    <mergeCell ref="B20:C20"/>
    <mergeCell ref="B21:C21"/>
    <mergeCell ref="B22:C22"/>
    <mergeCell ref="B23:C23"/>
  </mergeCells>
  <dataValidations count="2">
    <dataValidation type="list" allowBlank="1" showInputMessage="1" showErrorMessage="1" sqref="G30:G38">
      <formula1>#REF!</formula1>
    </dataValidation>
    <dataValidation type="list" allowBlank="1" showInputMessage="1" showErrorMessage="1" sqref="F30:F38">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3.28515625" style="1" customWidth="1"/>
    <col min="4" max="4" width="9" style="1" customWidth="1"/>
    <col min="5" max="5" width="20.85546875" style="1" customWidth="1"/>
    <col min="6" max="6" width="21.28515625" style="1" customWidth="1"/>
    <col min="7" max="7" width="17.42578125" style="1" customWidth="1"/>
    <col min="8" max="8" width="15.7109375" style="1" customWidth="1"/>
    <col min="9" max="9" width="23.7109375" style="1" customWidth="1"/>
    <col min="10" max="10" width="14.85546875" style="1" bestFit="1" customWidth="1"/>
    <col min="11" max="11" width="17.28515625" style="1" customWidth="1"/>
    <col min="12" max="12" width="18" style="1" customWidth="1"/>
    <col min="13" max="13" width="11.7109375" style="1" customWidth="1"/>
    <col min="14" max="14" width="15.425781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364</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25.5" customHeight="1">
      <c r="A5" s="2"/>
      <c r="B5" s="213" t="s">
        <v>1</v>
      </c>
      <c r="C5" s="213"/>
      <c r="D5" s="213"/>
      <c r="E5" s="213"/>
      <c r="F5" s="213"/>
      <c r="G5" s="213"/>
      <c r="H5" s="213"/>
      <c r="I5" s="213"/>
      <c r="J5" s="213"/>
      <c r="K5" s="213"/>
      <c r="L5" s="213"/>
    </row>
    <row r="6" spans="1:12" s="5" customFormat="1" ht="37.5" customHeight="1">
      <c r="A6" s="3"/>
      <c r="B6" s="197" t="s">
        <v>2</v>
      </c>
      <c r="C6" s="197"/>
      <c r="D6" s="258" t="s">
        <v>365</v>
      </c>
      <c r="E6" s="259"/>
      <c r="F6" s="197" t="s">
        <v>4</v>
      </c>
      <c r="G6" s="197"/>
      <c r="H6" s="197" t="s">
        <v>5</v>
      </c>
      <c r="I6" s="197"/>
      <c r="J6" s="110" t="s">
        <v>6</v>
      </c>
      <c r="K6" s="260" t="s">
        <v>7</v>
      </c>
      <c r="L6" s="261"/>
    </row>
    <row r="7" spans="1:12" ht="36" customHeight="1">
      <c r="A7" s="2"/>
      <c r="B7" s="214" t="str">
        <f>+[1]BASE!C20</f>
        <v>Capacidad Organizacional</v>
      </c>
      <c r="C7" s="214"/>
      <c r="D7" s="262" t="s">
        <v>366</v>
      </c>
      <c r="E7" s="263"/>
      <c r="F7" s="214" t="str">
        <f>+[1]BASE!E20</f>
        <v xml:space="preserve">Resultado de encuesta a usuarios internos y entidades autorizadas </v>
      </c>
      <c r="G7" s="214"/>
      <c r="H7" s="214" t="str">
        <f>+[1]BASE!F20</f>
        <v xml:space="preserve">Resultado de encuesta a usuarios internos y entidades autorizadas </v>
      </c>
      <c r="I7" s="214"/>
      <c r="J7" s="6" t="str">
        <f>+[1]BASE!H20</f>
        <v>Porcentaje</v>
      </c>
      <c r="K7" s="215" t="s">
        <v>70</v>
      </c>
      <c r="L7" s="215"/>
    </row>
    <row r="8" spans="1:12" s="3" customFormat="1" ht="36.75" customHeight="1">
      <c r="B8" s="197" t="s">
        <v>9</v>
      </c>
      <c r="C8" s="197"/>
      <c r="D8" s="197" t="s">
        <v>10</v>
      </c>
      <c r="E8" s="197"/>
      <c r="F8" s="4" t="s">
        <v>11</v>
      </c>
      <c r="G8" s="4" t="s">
        <v>12</v>
      </c>
      <c r="H8" s="7" t="s">
        <v>13</v>
      </c>
      <c r="I8" s="197" t="s">
        <v>73</v>
      </c>
      <c r="J8" s="197"/>
      <c r="K8" s="197"/>
      <c r="L8" s="197"/>
    </row>
    <row r="9" spans="1:12" ht="60.75" customHeight="1">
      <c r="A9" s="2"/>
      <c r="B9" s="209" t="s">
        <v>15</v>
      </c>
      <c r="C9" s="209"/>
      <c r="D9" s="209">
        <v>0.7</v>
      </c>
      <c r="E9" s="252"/>
      <c r="F9" s="154">
        <v>0.75</v>
      </c>
      <c r="G9" s="9" t="s">
        <v>367</v>
      </c>
      <c r="H9" s="87">
        <v>0.8</v>
      </c>
      <c r="I9" s="211" t="str">
        <f>+[1]BASE!L20</f>
        <v xml:space="preserve">Plataforma Tecnológica adecuada para el trámite y consulta del Bono Familiar de Vivienda y para una gestión adecuada de los procesos operativos diarios de la Institución. </v>
      </c>
      <c r="J9" s="211"/>
      <c r="K9" s="211"/>
      <c r="L9" s="211"/>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+[1]BASE!M20</f>
        <v>Anual</v>
      </c>
      <c r="C12" s="251"/>
      <c r="D12" s="208" t="str">
        <f>+[1]BASE!N20</f>
        <v>Informe</v>
      </c>
      <c r="E12" s="208"/>
      <c r="F12" s="10" t="str">
        <f>+[1]BASE!O20</f>
        <v>Anual</v>
      </c>
      <c r="G12" s="248" t="str">
        <f>+[1]BASE!P20</f>
        <v>Informe</v>
      </c>
      <c r="H12" s="249"/>
      <c r="I12" s="245" t="s">
        <v>76</v>
      </c>
      <c r="J12" s="246" t="s">
        <v>24</v>
      </c>
      <c r="K12" s="238" t="s">
        <v>25</v>
      </c>
      <c r="L12" s="238" t="s">
        <v>26</v>
      </c>
    </row>
    <row r="13" spans="1:12" ht="19.5" hidden="1" customHeight="1" thickBot="1">
      <c r="A13" s="2"/>
      <c r="B13" s="202" t="s">
        <v>27</v>
      </c>
      <c r="C13" s="203"/>
      <c r="D13" s="203"/>
      <c r="E13" s="203"/>
      <c r="F13" s="203"/>
      <c r="G13" s="203"/>
      <c r="H13" s="203"/>
      <c r="I13" s="239"/>
      <c r="J13" s="247"/>
      <c r="K13" s="239"/>
      <c r="L13" s="239"/>
    </row>
    <row r="14" spans="1:12" ht="27" hidden="1" customHeight="1" thickBot="1">
      <c r="A14" s="2"/>
      <c r="B14" s="240" t="s">
        <v>28</v>
      </c>
      <c r="C14" s="241"/>
      <c r="D14" s="240" t="s">
        <v>29</v>
      </c>
      <c r="E14" s="242"/>
      <c r="F14" s="38" t="s">
        <v>30</v>
      </c>
      <c r="G14" s="243" t="s">
        <v>31</v>
      </c>
      <c r="H14" s="244"/>
      <c r="I14" s="38"/>
      <c r="J14" s="159"/>
      <c r="K14" s="39"/>
      <c r="L14" s="39"/>
    </row>
    <row r="15" spans="1:12" ht="12" hidden="1" customHeight="1" thickBot="1">
      <c r="A15" s="2"/>
      <c r="B15" s="206" t="str">
        <f>+[1]BASE!Q20</f>
        <v>TI</v>
      </c>
      <c r="C15" s="206"/>
      <c r="D15" s="206" t="str">
        <f>+[1]BASE!R20</f>
        <v>Marco Tulio Méndez</v>
      </c>
      <c r="E15" s="206"/>
      <c r="F15" s="10" t="str">
        <f>+[1]BASE!S20</f>
        <v>DTI</v>
      </c>
      <c r="G15" s="248" t="str">
        <f>+[1]BASE!T20</f>
        <v xml:space="preserve">Gerencia General, Comité de TI </v>
      </c>
      <c r="H15" s="249"/>
      <c r="I15" s="160" t="s">
        <v>77</v>
      </c>
      <c r="J15" s="159" t="s">
        <v>78</v>
      </c>
      <c r="K15" s="39" t="s">
        <v>79</v>
      </c>
      <c r="L15" s="39" t="s">
        <v>80</v>
      </c>
    </row>
    <row r="16" spans="1:12" ht="28.5" customHeight="1">
      <c r="A16" s="2"/>
      <c r="B16" s="213" t="s">
        <v>32</v>
      </c>
      <c r="C16" s="213"/>
      <c r="D16" s="213"/>
      <c r="E16" s="213"/>
      <c r="F16" s="213"/>
      <c r="G16" s="213"/>
      <c r="H16" s="213"/>
      <c r="I16" s="213"/>
      <c r="J16" s="213"/>
      <c r="K16" s="213"/>
      <c r="L16" s="213"/>
    </row>
    <row r="17" spans="1:21" ht="28.5" customHeight="1">
      <c r="A17" s="2"/>
      <c r="B17" s="216" t="s">
        <v>368</v>
      </c>
      <c r="C17" s="216"/>
      <c r="D17" s="216"/>
      <c r="E17" s="44" t="s">
        <v>111</v>
      </c>
      <c r="F17" s="44" t="s">
        <v>361</v>
      </c>
      <c r="G17" s="44" t="s">
        <v>35</v>
      </c>
      <c r="H17" s="217" t="s">
        <v>37</v>
      </c>
      <c r="I17" s="218"/>
      <c r="J17" s="218"/>
      <c r="K17" s="218"/>
      <c r="L17" s="219"/>
    </row>
    <row r="18" spans="1:21" ht="39" customHeight="1">
      <c r="A18" s="2"/>
      <c r="B18" s="220" t="s">
        <v>369</v>
      </c>
      <c r="C18" s="221"/>
      <c r="D18" s="222"/>
      <c r="E18" s="161">
        <v>0.79</v>
      </c>
      <c r="F18" s="14" t="s">
        <v>370</v>
      </c>
      <c r="G18" s="223">
        <v>0.77</v>
      </c>
      <c r="H18" s="226" t="s">
        <v>401</v>
      </c>
      <c r="I18" s="226"/>
      <c r="J18" s="226"/>
      <c r="K18" s="226"/>
      <c r="L18" s="226"/>
    </row>
    <row r="19" spans="1:21" ht="23.25" customHeight="1">
      <c r="A19" s="2"/>
      <c r="B19" s="227" t="s">
        <v>371</v>
      </c>
      <c r="C19" s="228"/>
      <c r="D19" s="229"/>
      <c r="E19" s="233">
        <v>0.63</v>
      </c>
      <c r="F19" s="235" t="s">
        <v>372</v>
      </c>
      <c r="G19" s="224"/>
      <c r="H19" s="237" t="s">
        <v>373</v>
      </c>
      <c r="I19" s="237"/>
      <c r="J19" s="237" t="s">
        <v>374</v>
      </c>
      <c r="K19" s="237"/>
      <c r="L19" s="162"/>
    </row>
    <row r="20" spans="1:21" ht="84.75" customHeight="1">
      <c r="A20" s="2"/>
      <c r="B20" s="230"/>
      <c r="C20" s="231"/>
      <c r="D20" s="232"/>
      <c r="E20" s="234"/>
      <c r="F20" s="236"/>
      <c r="G20" s="225"/>
      <c r="H20" s="226" t="s">
        <v>375</v>
      </c>
      <c r="I20" s="226"/>
      <c r="J20" s="226" t="s">
        <v>376</v>
      </c>
      <c r="K20" s="226"/>
      <c r="L20" s="163"/>
    </row>
    <row r="21" spans="1:21" ht="26.25" hidden="1" customHeight="1" thickBot="1">
      <c r="B21" s="202" t="s">
        <v>51</v>
      </c>
      <c r="C21" s="203"/>
      <c r="D21" s="203"/>
      <c r="E21" s="203"/>
      <c r="F21" s="203"/>
      <c r="G21" s="203"/>
      <c r="H21" s="203"/>
      <c r="I21" s="203"/>
      <c r="J21" s="203"/>
      <c r="K21" s="203"/>
      <c r="L21" s="204"/>
    </row>
    <row r="22" spans="1:21" ht="307.5" hidden="1" customHeight="1" thickBot="1">
      <c r="B22" s="191"/>
      <c r="C22" s="192"/>
      <c r="D22" s="192"/>
      <c r="E22" s="192"/>
      <c r="F22" s="192"/>
      <c r="G22" s="192"/>
      <c r="H22" s="192"/>
      <c r="I22" s="192"/>
      <c r="J22" s="192"/>
      <c r="K22" s="192"/>
      <c r="L22" s="193"/>
    </row>
    <row r="23" spans="1:21">
      <c r="C23" s="15"/>
      <c r="D23" s="15"/>
      <c r="E23" s="15"/>
      <c r="F23" s="16"/>
      <c r="G23" s="49"/>
      <c r="H23" s="49"/>
      <c r="I23" s="50"/>
      <c r="N23" s="18"/>
      <c r="P23" s="26" t="s">
        <v>60</v>
      </c>
      <c r="Q23" s="24">
        <f>+'[1]Result indic'!$H$22</f>
        <v>0.7</v>
      </c>
      <c r="R23" s="25">
        <v>0.7</v>
      </c>
      <c r="S23" s="19"/>
      <c r="T23" s="19"/>
      <c r="U23" s="19"/>
    </row>
    <row r="24" spans="1:21">
      <c r="C24" s="15"/>
      <c r="D24" s="15"/>
      <c r="E24" s="15"/>
      <c r="F24" s="16"/>
      <c r="G24" s="49"/>
      <c r="H24" s="49"/>
      <c r="I24" s="50"/>
      <c r="N24" s="18"/>
      <c r="P24" s="26" t="s">
        <v>61</v>
      </c>
      <c r="Q24" s="24">
        <v>0.7</v>
      </c>
      <c r="R24" s="25">
        <v>0.7</v>
      </c>
      <c r="S24" s="19"/>
      <c r="T24" s="19"/>
      <c r="U24" s="19"/>
    </row>
    <row r="25" spans="1:21">
      <c r="N25" s="18"/>
      <c r="P25" s="26" t="s">
        <v>62</v>
      </c>
      <c r="Q25" s="24">
        <f>+'[1]Result indic'!$J$22</f>
        <v>0.7</v>
      </c>
      <c r="R25" s="25">
        <v>0.7</v>
      </c>
      <c r="S25" s="19"/>
      <c r="T25" s="19"/>
      <c r="U25" s="19"/>
    </row>
    <row r="26" spans="1:21">
      <c r="N26" s="18"/>
      <c r="P26" s="26" t="s">
        <v>63</v>
      </c>
      <c r="Q26" s="24">
        <f>+'[1]Result indic'!$K$22</f>
        <v>0.7</v>
      </c>
      <c r="R26" s="25">
        <v>0.7</v>
      </c>
      <c r="S26" s="19"/>
      <c r="T26" s="19"/>
      <c r="U26" s="19"/>
    </row>
    <row r="27" spans="1:21">
      <c r="N27" s="18"/>
      <c r="P27" s="26" t="s">
        <v>64</v>
      </c>
      <c r="Q27" s="24">
        <f>+'[1]Result indic'!$L$22</f>
        <v>0.7</v>
      </c>
      <c r="R27" s="25">
        <v>0.7</v>
      </c>
      <c r="S27" s="19"/>
      <c r="T27" s="19"/>
      <c r="U27" s="19"/>
    </row>
    <row r="28" spans="1:21">
      <c r="N28" s="18"/>
      <c r="P28" s="26" t="s">
        <v>65</v>
      </c>
      <c r="Q28" s="24">
        <f>+'[1]Result indic'!$M$22</f>
        <v>0.7</v>
      </c>
      <c r="R28" s="25">
        <v>0.7</v>
      </c>
      <c r="S28" s="19"/>
      <c r="T28" s="19"/>
      <c r="U28" s="19"/>
    </row>
    <row r="29" spans="1:21" ht="13.5" thickBot="1">
      <c r="N29" s="18"/>
      <c r="P29" s="27" t="s">
        <v>66</v>
      </c>
      <c r="Q29" s="28">
        <v>0.77</v>
      </c>
      <c r="R29" s="29">
        <v>0.75</v>
      </c>
      <c r="S29" s="19"/>
      <c r="T29" s="19"/>
      <c r="U29" s="19"/>
    </row>
    <row r="46" s="30" customFormat="1"/>
  </sheetData>
  <mergeCells count="52">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21:L21"/>
    <mergeCell ref="B22:L22"/>
    <mergeCell ref="B16:L16"/>
    <mergeCell ref="B17:D17"/>
    <mergeCell ref="H17:L17"/>
    <mergeCell ref="B18:D18"/>
    <mergeCell ref="G18:G20"/>
    <mergeCell ref="H18:L18"/>
    <mergeCell ref="B19:D20"/>
    <mergeCell ref="E19:E20"/>
    <mergeCell ref="F19:F20"/>
    <mergeCell ref="H19:I19"/>
    <mergeCell ref="J19:K19"/>
    <mergeCell ref="H20:I20"/>
    <mergeCell ref="J20:K20"/>
  </mergeCell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62"/>
  <sheetViews>
    <sheetView showGridLines="0" topLeftCell="A16" zoomScaleNormal="100" zoomScaleSheetLayoutView="40" zoomScalePageLayoutView="85" workbookViewId="0">
      <selection activeCell="H21" sqref="H21"/>
    </sheetView>
  </sheetViews>
  <sheetFormatPr baseColWidth="10" defaultColWidth="11.42578125" defaultRowHeight="12.75"/>
  <cols>
    <col min="1" max="1" width="3.7109375" style="1" customWidth="1"/>
    <col min="2" max="2" width="7.7109375" style="1" customWidth="1"/>
    <col min="3" max="3" width="29.140625" style="1" customWidth="1"/>
    <col min="4" max="4" width="9" style="1" customWidth="1"/>
    <col min="5" max="5" width="15.85546875" style="1" customWidth="1"/>
    <col min="6" max="6" width="24.7109375" style="1" customWidth="1"/>
    <col min="7" max="7" width="18.42578125" style="1" customWidth="1"/>
    <col min="8" max="8" width="14.140625" style="1" customWidth="1"/>
    <col min="9" max="9" width="23.7109375" style="1" customWidth="1"/>
    <col min="10" max="10" width="14.28515625" style="1" customWidth="1"/>
    <col min="11" max="11" width="17.28515625" style="1" customWidth="1"/>
    <col min="12" max="12" width="15.7109375" style="1" customWidth="1"/>
    <col min="13" max="13" width="13.28515625" style="1" customWidth="1"/>
    <col min="14" max="14" width="12.8554687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377</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28.5" customHeight="1">
      <c r="A6" s="3"/>
      <c r="B6" s="197" t="s">
        <v>2</v>
      </c>
      <c r="C6" s="197"/>
      <c r="D6" s="197" t="s">
        <v>378</v>
      </c>
      <c r="E6" s="197"/>
      <c r="F6" s="197" t="s">
        <v>4</v>
      </c>
      <c r="G6" s="197"/>
      <c r="H6" s="197" t="s">
        <v>5</v>
      </c>
      <c r="I6" s="197"/>
      <c r="J6" s="70" t="s">
        <v>6</v>
      </c>
      <c r="K6" s="197" t="s">
        <v>7</v>
      </c>
      <c r="L6" s="197"/>
    </row>
    <row r="7" spans="1:12" ht="54.75" customHeight="1">
      <c r="A7" s="2"/>
      <c r="B7" s="214" t="str">
        <f>+[1]BASE!C21</f>
        <v>Capacidad Organizacional</v>
      </c>
      <c r="C7" s="214"/>
      <c r="D7" s="214" t="s">
        <v>379</v>
      </c>
      <c r="E7" s="214"/>
      <c r="F7" s="214" t="str">
        <f>+[1]BASE!E21</f>
        <v>Porcentaje de proyectos entregados a tiempo</v>
      </c>
      <c r="G7" s="214"/>
      <c r="H7" s="214" t="str">
        <f>+[1]BASE!F21</f>
        <v># de proyectos entregados a tiempo / Total de proyectos por entregar</v>
      </c>
      <c r="I7" s="214"/>
      <c r="J7" s="6" t="str">
        <f>+[1]BASE!H21</f>
        <v>Porcentaje</v>
      </c>
      <c r="K7" s="215" t="s">
        <v>70</v>
      </c>
      <c r="L7" s="215"/>
    </row>
    <row r="8" spans="1:12" s="3" customFormat="1" ht="36" customHeight="1">
      <c r="B8" s="197" t="s">
        <v>9</v>
      </c>
      <c r="C8" s="197"/>
      <c r="D8" s="197" t="s">
        <v>10</v>
      </c>
      <c r="E8" s="197"/>
      <c r="F8" s="4" t="s">
        <v>11</v>
      </c>
      <c r="G8" s="4" t="s">
        <v>12</v>
      </c>
      <c r="H8" s="7" t="s">
        <v>13</v>
      </c>
      <c r="I8" s="197" t="s">
        <v>73</v>
      </c>
      <c r="J8" s="197"/>
      <c r="K8" s="197"/>
      <c r="L8" s="197"/>
    </row>
    <row r="9" spans="1:12" ht="46.5" customHeight="1">
      <c r="A9" s="2"/>
      <c r="B9" s="275" t="s">
        <v>15</v>
      </c>
      <c r="C9" s="275"/>
      <c r="D9" s="209">
        <f>+[1]BASE!J21</f>
        <v>0.2</v>
      </c>
      <c r="E9" s="209"/>
      <c r="F9" s="59">
        <f>+[1]BASE!K21</f>
        <v>0.2</v>
      </c>
      <c r="G9" s="155" t="s">
        <v>380</v>
      </c>
      <c r="H9" s="35" t="s">
        <v>381</v>
      </c>
      <c r="I9" s="211" t="str">
        <f>+[1]BASE!L21</f>
        <v xml:space="preserve">Implementar el número de Proyectos definidos en tiempo, costo y calidad </v>
      </c>
      <c r="J9" s="211"/>
      <c r="K9" s="211"/>
      <c r="L9" s="211"/>
    </row>
    <row r="10" spans="1:12" ht="25.5" hidden="1" customHeight="1">
      <c r="A10" s="2"/>
      <c r="B10" s="196" t="s">
        <v>17</v>
      </c>
      <c r="C10" s="196"/>
      <c r="D10" s="196"/>
      <c r="E10" s="196"/>
      <c r="F10" s="196"/>
      <c r="G10" s="196"/>
      <c r="H10" s="196"/>
      <c r="I10" s="196"/>
      <c r="J10" s="196"/>
      <c r="K10" s="196"/>
      <c r="L10" s="196"/>
    </row>
    <row r="11" spans="1:12" ht="25.5" hidden="1" customHeight="1">
      <c r="A11" s="2"/>
      <c r="B11" s="271" t="s">
        <v>19</v>
      </c>
      <c r="C11" s="276"/>
      <c r="D11" s="276"/>
      <c r="E11" s="277"/>
      <c r="F11" s="271" t="s">
        <v>21</v>
      </c>
      <c r="G11" s="276"/>
      <c r="H11" s="277"/>
      <c r="I11" s="205" t="s">
        <v>22</v>
      </c>
      <c r="J11" s="205"/>
      <c r="K11" s="205"/>
      <c r="L11" s="205"/>
    </row>
    <row r="12" spans="1:12" ht="33" hidden="1" customHeight="1">
      <c r="A12" s="2"/>
      <c r="B12" s="278" t="str">
        <f>+[1]BASE!N21</f>
        <v>Informe</v>
      </c>
      <c r="C12" s="279"/>
      <c r="D12" s="279"/>
      <c r="E12" s="280"/>
      <c r="F12" s="248" t="str">
        <f>+[1]BASE!P21</f>
        <v>Informe</v>
      </c>
      <c r="G12" s="281"/>
      <c r="H12" s="249"/>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27" hidden="1" customHeight="1">
      <c r="A14" s="2"/>
      <c r="B14" s="205" t="s">
        <v>28</v>
      </c>
      <c r="C14" s="205"/>
      <c r="D14" s="205" t="s">
        <v>29</v>
      </c>
      <c r="E14" s="205"/>
      <c r="F14" s="11" t="s">
        <v>30</v>
      </c>
      <c r="G14" s="205" t="s">
        <v>31</v>
      </c>
      <c r="H14" s="271"/>
      <c r="I14" s="11"/>
      <c r="J14" s="11"/>
      <c r="K14" s="11"/>
      <c r="L14" s="11"/>
    </row>
    <row r="15" spans="1:12" ht="28.5" hidden="1" customHeight="1">
      <c r="A15" s="2"/>
      <c r="B15" s="272" t="str">
        <f>+[1]BASE!Q21</f>
        <v>TI y Encargados de Áreas de Negocio</v>
      </c>
      <c r="C15" s="272"/>
      <c r="D15" s="273" t="str">
        <f>+[1]BASE!R21</f>
        <v>Marco Tulio Méndez y Encargados de Áreas de Negocio</v>
      </c>
      <c r="E15" s="273"/>
      <c r="F15" s="156" t="str">
        <f>+[1]BASE!S21</f>
        <v>Administrador de Proyectos de TI</v>
      </c>
      <c r="G15" s="272" t="str">
        <f>+[1]BASE!T21</f>
        <v xml:space="preserve">Gerencia General, Comité de TI </v>
      </c>
      <c r="H15" s="274"/>
      <c r="I15" s="157" t="s">
        <v>77</v>
      </c>
      <c r="J15" s="11" t="s">
        <v>78</v>
      </c>
      <c r="K15" s="11" t="s">
        <v>79</v>
      </c>
      <c r="L15" s="11" t="s">
        <v>80</v>
      </c>
    </row>
    <row r="16" spans="1:12" ht="28.5" customHeight="1">
      <c r="A16" s="2"/>
      <c r="B16" s="213" t="s">
        <v>32</v>
      </c>
      <c r="C16" s="213"/>
      <c r="D16" s="213"/>
      <c r="E16" s="213"/>
      <c r="F16" s="213"/>
      <c r="G16" s="213"/>
      <c r="H16" s="213"/>
      <c r="I16" s="213"/>
      <c r="J16" s="213"/>
      <c r="K16" s="213"/>
      <c r="L16" s="213"/>
    </row>
    <row r="17" spans="1:21" ht="38.25" customHeight="1">
      <c r="A17" s="2"/>
      <c r="B17" s="197" t="s">
        <v>323</v>
      </c>
      <c r="C17" s="197"/>
      <c r="D17" s="197"/>
      <c r="E17" s="4" t="s">
        <v>324</v>
      </c>
      <c r="F17" s="4" t="s">
        <v>382</v>
      </c>
      <c r="G17" s="4" t="s">
        <v>325</v>
      </c>
      <c r="H17" s="4" t="s">
        <v>35</v>
      </c>
      <c r="I17" s="197" t="s">
        <v>37</v>
      </c>
      <c r="J17" s="197"/>
      <c r="K17" s="197"/>
      <c r="L17" s="197"/>
    </row>
    <row r="18" spans="1:21" ht="20.25" customHeight="1">
      <c r="A18" s="2"/>
      <c r="B18" s="265" t="s">
        <v>383</v>
      </c>
      <c r="C18" s="265"/>
      <c r="D18" s="265"/>
      <c r="E18" s="91" t="s">
        <v>384</v>
      </c>
      <c r="F18" s="91" t="s">
        <v>385</v>
      </c>
      <c r="G18" s="14" t="s">
        <v>112</v>
      </c>
      <c r="H18" s="267">
        <f>3/9</f>
        <v>0.33333333333333331</v>
      </c>
      <c r="I18" s="270" t="s">
        <v>402</v>
      </c>
      <c r="J18" s="270"/>
      <c r="K18" s="270"/>
      <c r="L18" s="270"/>
    </row>
    <row r="19" spans="1:21" ht="31.5" customHeight="1">
      <c r="A19" s="2"/>
      <c r="B19" s="265" t="s">
        <v>386</v>
      </c>
      <c r="C19" s="265"/>
      <c r="D19" s="265"/>
      <c r="E19" s="91" t="s">
        <v>70</v>
      </c>
      <c r="F19" s="91" t="s">
        <v>385</v>
      </c>
      <c r="G19" s="14" t="s">
        <v>387</v>
      </c>
      <c r="H19" s="268"/>
      <c r="I19" s="270"/>
      <c r="J19" s="270"/>
      <c r="K19" s="270"/>
      <c r="L19" s="270"/>
    </row>
    <row r="20" spans="1:21" ht="19.5" customHeight="1">
      <c r="A20" s="2"/>
      <c r="B20" s="265" t="s">
        <v>388</v>
      </c>
      <c r="C20" s="265"/>
      <c r="D20" s="265"/>
      <c r="E20" s="91" t="s">
        <v>334</v>
      </c>
      <c r="F20" s="91" t="s">
        <v>389</v>
      </c>
      <c r="G20" s="14" t="s">
        <v>112</v>
      </c>
      <c r="H20" s="268"/>
      <c r="I20" s="270"/>
      <c r="J20" s="270"/>
      <c r="K20" s="270"/>
      <c r="L20" s="270"/>
    </row>
    <row r="21" spans="1:21" ht="31.5" customHeight="1">
      <c r="A21" s="2"/>
      <c r="B21" s="265" t="s">
        <v>390</v>
      </c>
      <c r="C21" s="265"/>
      <c r="D21" s="265"/>
      <c r="E21" s="91" t="s">
        <v>70</v>
      </c>
      <c r="F21" s="91" t="s">
        <v>391</v>
      </c>
      <c r="G21" s="14" t="s">
        <v>387</v>
      </c>
      <c r="H21" s="268"/>
      <c r="I21" s="270"/>
      <c r="J21" s="270"/>
      <c r="K21" s="270"/>
      <c r="L21" s="270"/>
    </row>
    <row r="22" spans="1:21" ht="32.25" customHeight="1">
      <c r="A22" s="2"/>
      <c r="B22" s="265" t="s">
        <v>392</v>
      </c>
      <c r="C22" s="265"/>
      <c r="D22" s="265"/>
      <c r="E22" s="91" t="s">
        <v>332</v>
      </c>
      <c r="F22" s="91" t="s">
        <v>393</v>
      </c>
      <c r="G22" s="14" t="s">
        <v>112</v>
      </c>
      <c r="H22" s="268"/>
      <c r="I22" s="270"/>
      <c r="J22" s="270"/>
      <c r="K22" s="270"/>
      <c r="L22" s="270"/>
    </row>
    <row r="23" spans="1:21" ht="35.25" customHeight="1">
      <c r="A23" s="2"/>
      <c r="B23" s="265" t="s">
        <v>394</v>
      </c>
      <c r="C23" s="265"/>
      <c r="D23" s="265"/>
      <c r="E23" s="91" t="s">
        <v>329</v>
      </c>
      <c r="F23" s="91" t="s">
        <v>395</v>
      </c>
      <c r="G23" s="14" t="s">
        <v>112</v>
      </c>
      <c r="H23" s="268"/>
      <c r="I23" s="270"/>
      <c r="J23" s="270"/>
      <c r="K23" s="270"/>
      <c r="L23" s="270"/>
    </row>
    <row r="24" spans="1:21" ht="28.5" customHeight="1">
      <c r="A24" s="2"/>
      <c r="B24" s="265" t="s">
        <v>396</v>
      </c>
      <c r="C24" s="265"/>
      <c r="D24" s="265"/>
      <c r="E24" s="91" t="s">
        <v>70</v>
      </c>
      <c r="F24" s="91" t="s">
        <v>395</v>
      </c>
      <c r="G24" s="14" t="s">
        <v>387</v>
      </c>
      <c r="H24" s="268"/>
      <c r="I24" s="270"/>
      <c r="J24" s="270"/>
      <c r="K24" s="270"/>
      <c r="L24" s="270"/>
    </row>
    <row r="25" spans="1:21" ht="36" customHeight="1">
      <c r="A25" s="2"/>
      <c r="B25" s="265" t="s">
        <v>397</v>
      </c>
      <c r="C25" s="265"/>
      <c r="D25" s="265"/>
      <c r="E25" s="158" t="s">
        <v>329</v>
      </c>
      <c r="F25" s="91" t="s">
        <v>398</v>
      </c>
      <c r="G25" s="14" t="s">
        <v>112</v>
      </c>
      <c r="H25" s="268"/>
      <c r="I25" s="270"/>
      <c r="J25" s="270"/>
      <c r="K25" s="270"/>
      <c r="L25" s="270"/>
    </row>
    <row r="26" spans="1:21" ht="125.25" customHeight="1">
      <c r="A26" s="2"/>
      <c r="B26" s="265" t="s">
        <v>399</v>
      </c>
      <c r="C26" s="265"/>
      <c r="D26" s="265"/>
      <c r="E26" s="91" t="s">
        <v>329</v>
      </c>
      <c r="F26" s="91" t="s">
        <v>385</v>
      </c>
      <c r="G26" s="14" t="s">
        <v>112</v>
      </c>
      <c r="H26" s="269"/>
      <c r="I26" s="270"/>
      <c r="J26" s="270"/>
      <c r="K26" s="270"/>
      <c r="L26" s="270"/>
    </row>
    <row r="27" spans="1:21" ht="26.25" hidden="1" customHeight="1" thickBot="1">
      <c r="B27" s="196" t="s">
        <v>51</v>
      </c>
      <c r="C27" s="196"/>
      <c r="D27" s="196"/>
      <c r="E27" s="196"/>
      <c r="F27" s="196"/>
      <c r="G27" s="196"/>
      <c r="H27" s="196"/>
      <c r="I27" s="196"/>
      <c r="J27" s="196"/>
      <c r="K27" s="196"/>
      <c r="L27" s="196"/>
    </row>
    <row r="28" spans="1:21" ht="165" hidden="1" customHeight="1" thickBot="1">
      <c r="B28" s="266"/>
      <c r="C28" s="266"/>
      <c r="D28" s="266"/>
      <c r="E28" s="266"/>
      <c r="F28" s="266"/>
      <c r="G28" s="266"/>
      <c r="H28" s="266"/>
      <c r="I28" s="266"/>
      <c r="J28" s="266"/>
      <c r="K28" s="266"/>
      <c r="L28" s="266"/>
    </row>
    <row r="29" spans="1:21" ht="12.75" customHeight="1">
      <c r="O29" s="48"/>
      <c r="P29" s="264"/>
      <c r="Q29" s="264"/>
      <c r="R29" s="264"/>
      <c r="S29" s="264"/>
      <c r="T29" s="48"/>
      <c r="U29" s="48"/>
    </row>
    <row r="30" spans="1:21" ht="12.75" customHeight="1">
      <c r="O30" s="48"/>
      <c r="P30" s="264"/>
      <c r="Q30" s="264"/>
      <c r="R30" s="264"/>
      <c r="S30" s="264"/>
      <c r="T30" s="48"/>
      <c r="U30" s="48"/>
    </row>
    <row r="31" spans="1:21" ht="13.5" customHeight="1" thickBot="1">
      <c r="P31" s="48"/>
      <c r="Q31" s="48"/>
      <c r="R31" s="48"/>
      <c r="S31" s="48"/>
      <c r="T31" s="19"/>
      <c r="U31" s="19"/>
    </row>
    <row r="32" spans="1:21" ht="27" thickBot="1">
      <c r="C32" s="15"/>
      <c r="D32" s="15"/>
      <c r="E32" s="15"/>
      <c r="F32" s="16"/>
      <c r="G32" s="49"/>
      <c r="H32" s="49"/>
      <c r="I32" s="50"/>
      <c r="P32" s="194"/>
      <c r="Q32" s="194"/>
      <c r="R32" s="195"/>
      <c r="S32" s="19"/>
      <c r="T32" s="167"/>
      <c r="U32" s="167"/>
    </row>
    <row r="33" spans="3:21" ht="13.5" customHeight="1">
      <c r="C33" s="15"/>
      <c r="D33" s="15"/>
      <c r="E33" s="15"/>
      <c r="F33" s="16"/>
      <c r="G33" s="49"/>
      <c r="H33" s="49"/>
      <c r="I33" s="50"/>
      <c r="P33" s="21" t="s">
        <v>52</v>
      </c>
      <c r="Q33" s="21" t="s">
        <v>53</v>
      </c>
      <c r="R33" s="22" t="s">
        <v>54</v>
      </c>
      <c r="S33" s="17"/>
      <c r="T33" s="17"/>
      <c r="U33" s="17"/>
    </row>
    <row r="34" spans="3:21">
      <c r="C34" s="15"/>
      <c r="D34" s="15"/>
      <c r="E34" s="15"/>
      <c r="F34" s="16"/>
      <c r="G34" s="49"/>
      <c r="H34" s="49"/>
      <c r="I34" s="50"/>
      <c r="N34" s="18"/>
      <c r="P34" s="26" t="s">
        <v>55</v>
      </c>
      <c r="Q34" s="24">
        <v>0</v>
      </c>
      <c r="R34" s="25">
        <v>0</v>
      </c>
      <c r="S34" s="19"/>
      <c r="T34" s="19"/>
      <c r="U34" s="19"/>
    </row>
    <row r="35" spans="3:21">
      <c r="C35" s="15"/>
      <c r="D35" s="15"/>
      <c r="E35" s="15"/>
      <c r="F35" s="16"/>
      <c r="G35" s="49"/>
      <c r="H35" s="49"/>
      <c r="I35" s="50"/>
      <c r="N35" s="18"/>
      <c r="P35" s="26" t="s">
        <v>56</v>
      </c>
      <c r="Q35" s="24">
        <v>0</v>
      </c>
      <c r="R35" s="25">
        <v>0</v>
      </c>
      <c r="S35" s="19"/>
      <c r="T35" s="19"/>
      <c r="U35" s="19"/>
    </row>
    <row r="36" spans="3:21">
      <c r="C36" s="15"/>
      <c r="D36" s="15"/>
      <c r="E36" s="15"/>
      <c r="F36" s="16"/>
      <c r="G36" s="49"/>
      <c r="H36" s="49"/>
      <c r="I36" s="50"/>
      <c r="N36" s="18"/>
      <c r="P36" s="26" t="s">
        <v>57</v>
      </c>
      <c r="Q36" s="24">
        <v>0</v>
      </c>
      <c r="R36" s="25">
        <v>0</v>
      </c>
      <c r="S36" s="19"/>
      <c r="T36" s="19"/>
      <c r="U36" s="19"/>
    </row>
    <row r="37" spans="3:21">
      <c r="C37" s="15"/>
      <c r="D37" s="15"/>
      <c r="E37" s="15"/>
      <c r="F37" s="16"/>
      <c r="G37" s="49"/>
      <c r="H37" s="49"/>
      <c r="I37" s="50"/>
      <c r="N37" s="18"/>
      <c r="P37" s="26" t="s">
        <v>58</v>
      </c>
      <c r="Q37" s="24">
        <v>0</v>
      </c>
      <c r="R37" s="25">
        <v>0</v>
      </c>
      <c r="S37" s="19"/>
      <c r="T37" s="19"/>
      <c r="U37" s="19"/>
    </row>
    <row r="38" spans="3:21">
      <c r="C38" s="15"/>
      <c r="D38" s="15"/>
      <c r="E38" s="15"/>
      <c r="F38" s="16"/>
      <c r="G38" s="49"/>
      <c r="H38" s="49"/>
      <c r="I38" s="50"/>
      <c r="N38" s="18"/>
      <c r="P38" s="26" t="s">
        <v>59</v>
      </c>
      <c r="Q38" s="24">
        <v>0</v>
      </c>
      <c r="R38" s="25">
        <v>0</v>
      </c>
      <c r="S38" s="19"/>
      <c r="T38" s="19"/>
      <c r="U38" s="19"/>
    </row>
    <row r="39" spans="3:21">
      <c r="C39" s="15"/>
      <c r="D39" s="15"/>
      <c r="E39" s="15"/>
      <c r="F39" s="16"/>
      <c r="G39" s="49"/>
      <c r="H39" s="49"/>
      <c r="I39" s="50"/>
      <c r="N39" s="18"/>
      <c r="P39" s="26" t="s">
        <v>60</v>
      </c>
      <c r="Q39" s="24">
        <v>0</v>
      </c>
      <c r="R39" s="25">
        <v>0</v>
      </c>
      <c r="S39" s="19"/>
      <c r="T39" s="19"/>
      <c r="U39" s="19"/>
    </row>
    <row r="40" spans="3:21">
      <c r="C40" s="15"/>
      <c r="D40" s="15"/>
      <c r="E40" s="15"/>
      <c r="F40" s="16"/>
      <c r="G40" s="49"/>
      <c r="H40" s="49"/>
      <c r="I40" s="50"/>
      <c r="N40" s="18"/>
      <c r="P40" s="26" t="s">
        <v>61</v>
      </c>
      <c r="Q40" s="24">
        <v>0</v>
      </c>
      <c r="R40" s="25">
        <v>0</v>
      </c>
      <c r="S40" s="19"/>
      <c r="T40" s="19"/>
      <c r="U40" s="19"/>
    </row>
    <row r="41" spans="3:21">
      <c r="N41" s="18"/>
      <c r="P41" s="26" t="s">
        <v>62</v>
      </c>
      <c r="Q41" s="24">
        <v>0</v>
      </c>
      <c r="R41" s="25">
        <v>0</v>
      </c>
      <c r="S41" s="19"/>
      <c r="T41" s="19"/>
      <c r="U41" s="19"/>
    </row>
    <row r="42" spans="3:21">
      <c r="N42" s="18"/>
      <c r="P42" s="26" t="s">
        <v>63</v>
      </c>
      <c r="Q42" s="24">
        <v>0</v>
      </c>
      <c r="R42" s="25">
        <v>0</v>
      </c>
      <c r="S42" s="19"/>
      <c r="T42" s="19"/>
      <c r="U42" s="19"/>
    </row>
    <row r="43" spans="3:21">
      <c r="N43" s="18"/>
      <c r="P43" s="26" t="s">
        <v>64</v>
      </c>
      <c r="Q43" s="24">
        <v>0</v>
      </c>
      <c r="R43" s="25">
        <v>0</v>
      </c>
      <c r="S43" s="19"/>
      <c r="T43" s="19"/>
      <c r="U43" s="19"/>
    </row>
    <row r="44" spans="3:21">
      <c r="N44" s="18"/>
      <c r="P44" s="26" t="s">
        <v>65</v>
      </c>
      <c r="Q44" s="24">
        <v>0</v>
      </c>
      <c r="R44" s="25">
        <v>0</v>
      </c>
      <c r="S44" s="19"/>
      <c r="T44" s="19"/>
      <c r="U44" s="19"/>
    </row>
    <row r="45" spans="3:21" ht="13.5" thickBot="1">
      <c r="N45" s="18"/>
      <c r="P45" s="27" t="s">
        <v>66</v>
      </c>
      <c r="Q45" s="28">
        <v>0.33</v>
      </c>
      <c r="R45" s="29">
        <v>0.2</v>
      </c>
      <c r="S45" s="19"/>
      <c r="T45" s="19"/>
      <c r="U45" s="19"/>
    </row>
    <row r="62" s="30" customFormat="1"/>
  </sheetData>
  <mergeCells count="53">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L12:L13"/>
    <mergeCell ref="B13:H13"/>
    <mergeCell ref="B9:C9"/>
    <mergeCell ref="D9:E9"/>
    <mergeCell ref="I9:L9"/>
    <mergeCell ref="B10:L10"/>
    <mergeCell ref="B11:E11"/>
    <mergeCell ref="F11:H11"/>
    <mergeCell ref="I11:L11"/>
    <mergeCell ref="B12:E12"/>
    <mergeCell ref="F12:H12"/>
    <mergeCell ref="I12:I13"/>
    <mergeCell ref="J12:J13"/>
    <mergeCell ref="K12:K13"/>
    <mergeCell ref="B14:C14"/>
    <mergeCell ref="D14:E14"/>
    <mergeCell ref="G14:H14"/>
    <mergeCell ref="B15:C15"/>
    <mergeCell ref="D15:E15"/>
    <mergeCell ref="G15:H15"/>
    <mergeCell ref="B16:L16"/>
    <mergeCell ref="B17:D17"/>
    <mergeCell ref="I17:L17"/>
    <mergeCell ref="B18:D18"/>
    <mergeCell ref="H18:H26"/>
    <mergeCell ref="I18:L26"/>
    <mergeCell ref="B19:D19"/>
    <mergeCell ref="B20:D20"/>
    <mergeCell ref="B21:D21"/>
    <mergeCell ref="B22:D22"/>
    <mergeCell ref="P29:S30"/>
    <mergeCell ref="P32:R32"/>
    <mergeCell ref="B23:D23"/>
    <mergeCell ref="B24:D24"/>
    <mergeCell ref="B25:D25"/>
    <mergeCell ref="B26:D26"/>
    <mergeCell ref="B27:L27"/>
    <mergeCell ref="B28:L28"/>
  </mergeCells>
  <dataValidations count="1">
    <dataValidation type="list" allowBlank="1" showInputMessage="1" showErrorMessage="1" sqref="G32:H40">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5"/>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6.140625" style="1" customWidth="1"/>
    <col min="4" max="4" width="9" style="1" customWidth="1"/>
    <col min="5" max="5" width="17.7109375" style="1" customWidth="1"/>
    <col min="6" max="6" width="20.5703125" style="1" customWidth="1"/>
    <col min="7" max="7" width="19.7109375" style="1" customWidth="1"/>
    <col min="8" max="8" width="18.28515625" style="1" customWidth="1"/>
    <col min="9" max="9" width="20" style="1" customWidth="1"/>
    <col min="10" max="10" width="15" style="1" customWidth="1"/>
    <col min="11" max="11" width="17.28515625" style="1" customWidth="1"/>
    <col min="12" max="12" width="16.28515625" style="1" customWidth="1"/>
    <col min="13" max="13" width="16.42578125" style="1" customWidth="1"/>
    <col min="14" max="14" width="18"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162</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196" t="s">
        <v>1</v>
      </c>
      <c r="C5" s="196"/>
      <c r="D5" s="196"/>
      <c r="E5" s="196"/>
      <c r="F5" s="196"/>
      <c r="G5" s="196"/>
      <c r="H5" s="196"/>
      <c r="I5" s="196"/>
      <c r="J5" s="196"/>
      <c r="K5" s="196"/>
      <c r="L5" s="196"/>
    </row>
    <row r="6" spans="1:12" s="5" customFormat="1" ht="28.5" customHeight="1">
      <c r="A6" s="3"/>
      <c r="B6" s="197" t="s">
        <v>115</v>
      </c>
      <c r="C6" s="197"/>
      <c r="D6" s="217" t="s">
        <v>3</v>
      </c>
      <c r="E6" s="219"/>
      <c r="F6" s="197" t="s">
        <v>4</v>
      </c>
      <c r="G6" s="197"/>
      <c r="H6" s="197" t="s">
        <v>104</v>
      </c>
      <c r="I6" s="197"/>
      <c r="J6" s="4" t="s">
        <v>6</v>
      </c>
      <c r="K6" s="217" t="s">
        <v>7</v>
      </c>
      <c r="L6" s="219"/>
    </row>
    <row r="7" spans="1:12" ht="98.25" customHeight="1">
      <c r="A7" s="2"/>
      <c r="B7" s="214" t="str">
        <f>+[1]BASE!C9</f>
        <v>Procesos Internos</v>
      </c>
      <c r="C7" s="214"/>
      <c r="D7" s="262" t="s">
        <v>163</v>
      </c>
      <c r="E7" s="263"/>
      <c r="F7" s="214" t="str">
        <f>+[1]BASE!E9</f>
        <v>Porcentaje de bonos artículo 59 individual que se aprueban en el tiempo determinado</v>
      </c>
      <c r="G7" s="214"/>
      <c r="H7" s="214" t="str">
        <f>+[1]BASE!F9</f>
        <v># de bonos art. 59 individual aprobados en el tiempo determinado / Total de bonos art. 59 individual aprobados</v>
      </c>
      <c r="I7" s="214"/>
      <c r="J7" s="6" t="str">
        <f>+[1]BASE!H9</f>
        <v>Porcentaje</v>
      </c>
      <c r="K7" s="215" t="s">
        <v>70</v>
      </c>
      <c r="L7" s="215"/>
    </row>
    <row r="8" spans="1:12" s="3" customFormat="1" ht="31.5" customHeight="1">
      <c r="B8" s="287" t="s">
        <v>164</v>
      </c>
      <c r="C8" s="288"/>
      <c r="D8" s="216" t="s">
        <v>10</v>
      </c>
      <c r="E8" s="216"/>
      <c r="F8" s="98" t="s">
        <v>11</v>
      </c>
      <c r="G8" s="98" t="s">
        <v>12</v>
      </c>
      <c r="H8" s="98" t="s">
        <v>13</v>
      </c>
      <c r="I8" s="217" t="s">
        <v>73</v>
      </c>
      <c r="J8" s="218"/>
      <c r="K8" s="218"/>
      <c r="L8" s="219"/>
    </row>
    <row r="9" spans="1:12" ht="33.75" customHeight="1">
      <c r="A9" s="2"/>
      <c r="B9" s="275" t="s">
        <v>165</v>
      </c>
      <c r="C9" s="275"/>
      <c r="D9" s="283" t="str">
        <f>+[1]BASE!J9</f>
        <v>ND</v>
      </c>
      <c r="E9" s="283"/>
      <c r="F9" s="152">
        <v>0.8</v>
      </c>
      <c r="G9" s="35" t="s">
        <v>166</v>
      </c>
      <c r="H9" s="8">
        <v>0.85</v>
      </c>
      <c r="I9" s="284" t="str">
        <f>+[1]BASE!L9</f>
        <v>Mejorar los procesos internos para cumplir con los plazos establecidos en la normativa vigente para trámite de bonos de art.59</v>
      </c>
      <c r="J9" s="285"/>
      <c r="K9" s="285"/>
      <c r="L9" s="286"/>
    </row>
    <row r="10" spans="1:12" ht="25.5" hidden="1" customHeight="1">
      <c r="A10" s="2"/>
      <c r="B10" s="196" t="s">
        <v>17</v>
      </c>
      <c r="C10" s="196"/>
      <c r="D10" s="196"/>
      <c r="E10" s="196"/>
      <c r="F10" s="196"/>
      <c r="G10" s="196"/>
      <c r="H10" s="196"/>
      <c r="I10" s="196"/>
      <c r="J10" s="196"/>
      <c r="K10" s="196"/>
      <c r="L10" s="196"/>
    </row>
    <row r="11" spans="1:12" ht="25.5" hidden="1" customHeight="1">
      <c r="A11" s="2"/>
      <c r="B11" s="205" t="s">
        <v>18</v>
      </c>
      <c r="C11" s="205"/>
      <c r="D11" s="205" t="s">
        <v>19</v>
      </c>
      <c r="E11" s="205"/>
      <c r="F11" s="11" t="s">
        <v>20</v>
      </c>
      <c r="G11" s="205" t="s">
        <v>21</v>
      </c>
      <c r="H11" s="205"/>
      <c r="I11" s="205" t="s">
        <v>22</v>
      </c>
      <c r="J11" s="205"/>
      <c r="K11" s="205"/>
      <c r="L11" s="205"/>
    </row>
    <row r="12" spans="1:12" ht="33" hidden="1" customHeight="1">
      <c r="A12" s="2"/>
      <c r="B12" s="207" t="str">
        <f>+[1]BASE!M9</f>
        <v>Trimestral</v>
      </c>
      <c r="C12" s="207"/>
      <c r="D12" s="208" t="str">
        <f>+[1]BASE!N9</f>
        <v>Informe</v>
      </c>
      <c r="E12" s="208"/>
      <c r="F12" s="10" t="str">
        <f>+[1]BASE!O9</f>
        <v>Trimestral</v>
      </c>
      <c r="G12" s="206" t="str">
        <f>+[1]BASE!P9</f>
        <v>Informe</v>
      </c>
      <c r="H12" s="206"/>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38.25" hidden="1" customHeight="1">
      <c r="A14" s="2"/>
      <c r="B14" s="205" t="s">
        <v>28</v>
      </c>
      <c r="C14" s="205"/>
      <c r="D14" s="205" t="s">
        <v>29</v>
      </c>
      <c r="E14" s="205"/>
      <c r="F14" s="11" t="s">
        <v>30</v>
      </c>
      <c r="G14" s="205" t="s">
        <v>31</v>
      </c>
      <c r="H14" s="205"/>
      <c r="I14" s="11"/>
      <c r="J14" s="11"/>
      <c r="K14" s="11"/>
      <c r="L14" s="11"/>
    </row>
    <row r="15" spans="1:12" ht="28.5" hidden="1" customHeight="1">
      <c r="A15" s="2"/>
      <c r="B15" s="206" t="str">
        <f>+[1]BASE!Q9</f>
        <v>Dirección FOSUVI</v>
      </c>
      <c r="C15" s="206"/>
      <c r="D15" s="206" t="str">
        <f>+[1]BASE!R9</f>
        <v>Martha Camacho</v>
      </c>
      <c r="E15" s="206"/>
      <c r="F15" s="13" t="str">
        <f>+[1]BASE!S9</f>
        <v>Alexis Solano</v>
      </c>
      <c r="G15" s="206" t="str">
        <f>+[1]BASE!T9</f>
        <v>Gerencia General</v>
      </c>
      <c r="H15" s="206"/>
      <c r="I15" s="12" t="s">
        <v>77</v>
      </c>
      <c r="J15" s="13" t="s">
        <v>78</v>
      </c>
      <c r="K15" s="13" t="s">
        <v>79</v>
      </c>
      <c r="L15" s="13" t="s">
        <v>80</v>
      </c>
    </row>
    <row r="16" spans="1:12" ht="28.5" customHeight="1">
      <c r="A16" s="2"/>
      <c r="B16" s="196" t="s">
        <v>32</v>
      </c>
      <c r="C16" s="196"/>
      <c r="D16" s="196"/>
      <c r="E16" s="196"/>
      <c r="F16" s="196"/>
      <c r="G16" s="196"/>
      <c r="H16" s="196"/>
      <c r="I16" s="196"/>
      <c r="J16" s="196"/>
      <c r="K16" s="196"/>
      <c r="L16" s="196"/>
    </row>
    <row r="17" spans="1:21" ht="31.5" customHeight="1">
      <c r="A17" s="2"/>
      <c r="B17" s="282" t="s">
        <v>167</v>
      </c>
      <c r="C17" s="282"/>
      <c r="D17" s="282" t="s">
        <v>168</v>
      </c>
      <c r="E17" s="282"/>
      <c r="F17" s="70" t="s">
        <v>169</v>
      </c>
      <c r="G17" s="70" t="s">
        <v>54</v>
      </c>
      <c r="H17" s="282" t="s">
        <v>37</v>
      </c>
      <c r="I17" s="282"/>
      <c r="J17" s="282"/>
      <c r="K17" s="282"/>
      <c r="L17" s="282"/>
    </row>
    <row r="18" spans="1:21" ht="28.5" customHeight="1">
      <c r="A18" s="2"/>
      <c r="B18" s="198" t="s">
        <v>170</v>
      </c>
      <c r="C18" s="198"/>
      <c r="D18" s="198">
        <v>268</v>
      </c>
      <c r="E18" s="198"/>
      <c r="F18" s="107">
        <v>163</v>
      </c>
      <c r="G18" s="154">
        <f>F18/D18</f>
        <v>0.60820895522388063</v>
      </c>
      <c r="H18" s="198"/>
      <c r="I18" s="198"/>
      <c r="J18" s="198"/>
      <c r="K18" s="198"/>
      <c r="L18" s="198"/>
    </row>
    <row r="19" spans="1:21" ht="26.25" customHeight="1"/>
    <row r="20" spans="1:21" ht="307.5" hidden="1" customHeight="1">
      <c r="B20" s="266"/>
      <c r="C20" s="266"/>
      <c r="D20" s="266"/>
      <c r="E20" s="266"/>
      <c r="F20" s="266"/>
      <c r="G20" s="266"/>
      <c r="H20" s="266"/>
      <c r="I20" s="266"/>
      <c r="J20" s="266"/>
      <c r="K20" s="266"/>
      <c r="L20" s="266"/>
    </row>
    <row r="21" spans="1:21" ht="12.75" customHeight="1">
      <c r="P21" s="264"/>
      <c r="Q21" s="264"/>
      <c r="R21" s="264"/>
      <c r="S21" s="264"/>
      <c r="T21" s="48"/>
      <c r="U21" s="48"/>
    </row>
    <row r="22" spans="1:21" ht="12.75" customHeight="1">
      <c r="O22" s="48"/>
      <c r="P22" s="264"/>
      <c r="Q22" s="264"/>
      <c r="R22" s="264"/>
      <c r="S22" s="264"/>
      <c r="T22" s="48"/>
      <c r="U22" s="48"/>
    </row>
    <row r="23" spans="1:21" ht="12.75" customHeight="1">
      <c r="O23" s="48"/>
      <c r="P23" s="264"/>
      <c r="Q23" s="264"/>
      <c r="R23" s="264"/>
      <c r="S23" s="264"/>
      <c r="T23" s="48"/>
      <c r="U23" s="48"/>
    </row>
    <row r="24" spans="1:21" ht="13.5" customHeight="1" thickBot="1">
      <c r="P24" s="48"/>
      <c r="Q24" s="48"/>
      <c r="R24" s="48"/>
      <c r="S24" s="48"/>
      <c r="T24" s="19"/>
      <c r="U24" s="19"/>
    </row>
    <row r="25" spans="1:21" ht="27" thickBot="1">
      <c r="C25" s="15"/>
      <c r="D25" s="15"/>
      <c r="E25" s="15"/>
      <c r="F25" s="16"/>
      <c r="G25" s="49"/>
      <c r="H25" s="49"/>
      <c r="I25" s="50"/>
      <c r="P25" s="194"/>
      <c r="Q25" s="194"/>
      <c r="R25" s="195"/>
      <c r="S25" s="19"/>
      <c r="T25" s="167"/>
      <c r="U25" s="167"/>
    </row>
    <row r="26" spans="1:21" ht="13.5" customHeight="1">
      <c r="C26" s="15"/>
      <c r="D26" s="15"/>
      <c r="E26" s="15"/>
      <c r="F26" s="16"/>
      <c r="G26" s="49"/>
      <c r="H26" s="49"/>
      <c r="I26" s="50"/>
      <c r="P26" s="21" t="s">
        <v>52</v>
      </c>
      <c r="Q26" s="21" t="s">
        <v>53</v>
      </c>
      <c r="R26" s="22" t="s">
        <v>54</v>
      </c>
      <c r="S26" s="17"/>
      <c r="T26" s="17"/>
      <c r="U26" s="17"/>
    </row>
    <row r="27" spans="1:21">
      <c r="C27" s="15"/>
      <c r="D27" s="15"/>
      <c r="E27" s="15"/>
      <c r="F27" s="16"/>
      <c r="G27" s="49"/>
      <c r="H27" s="49"/>
      <c r="I27" s="50"/>
      <c r="N27" s="18"/>
      <c r="P27" s="26" t="s">
        <v>55</v>
      </c>
      <c r="Q27" s="24"/>
      <c r="R27" s="25"/>
      <c r="S27" s="19"/>
      <c r="T27" s="19"/>
      <c r="U27" s="19"/>
    </row>
    <row r="28" spans="1:21">
      <c r="C28" s="15"/>
      <c r="D28" s="15"/>
      <c r="E28" s="15"/>
      <c r="F28" s="16"/>
      <c r="G28" s="49"/>
      <c r="H28" s="49"/>
      <c r="I28" s="50"/>
      <c r="N28" s="18"/>
      <c r="P28" s="26" t="s">
        <v>56</v>
      </c>
      <c r="Q28" s="24"/>
      <c r="R28" s="25"/>
      <c r="S28" s="19"/>
      <c r="T28" s="19"/>
      <c r="U28" s="19"/>
    </row>
    <row r="29" spans="1:21">
      <c r="C29" s="15"/>
      <c r="D29" s="15"/>
      <c r="E29" s="15"/>
      <c r="F29" s="16"/>
      <c r="G29" s="49"/>
      <c r="H29" s="49"/>
      <c r="I29" s="50"/>
      <c r="N29" s="18"/>
      <c r="P29" s="26" t="s">
        <v>57</v>
      </c>
      <c r="Q29" s="24"/>
      <c r="R29" s="25"/>
      <c r="S29" s="19"/>
      <c r="T29" s="19"/>
      <c r="U29" s="19"/>
    </row>
    <row r="30" spans="1:21">
      <c r="C30" s="15"/>
      <c r="D30" s="15"/>
      <c r="E30" s="15"/>
      <c r="F30" s="16"/>
      <c r="G30" s="49"/>
      <c r="H30" s="49"/>
      <c r="I30" s="50"/>
      <c r="N30" s="18"/>
      <c r="P30" s="26" t="s">
        <v>58</v>
      </c>
      <c r="Q30" s="24"/>
      <c r="R30" s="25"/>
      <c r="S30" s="19"/>
      <c r="T30" s="19"/>
      <c r="U30" s="19"/>
    </row>
    <row r="31" spans="1:21">
      <c r="C31" s="15"/>
      <c r="D31" s="15"/>
      <c r="E31" s="15"/>
      <c r="F31" s="16"/>
      <c r="G31" s="49"/>
      <c r="H31" s="49"/>
      <c r="I31" s="50"/>
      <c r="N31" s="18"/>
      <c r="P31" s="26" t="s">
        <v>59</v>
      </c>
      <c r="Q31" s="24"/>
      <c r="R31" s="25"/>
      <c r="S31" s="19"/>
      <c r="T31" s="19"/>
      <c r="U31" s="19"/>
    </row>
    <row r="32" spans="1:21">
      <c r="C32" s="15"/>
      <c r="D32" s="15"/>
      <c r="E32" s="15"/>
      <c r="F32" s="16"/>
      <c r="G32" s="49"/>
      <c r="H32" s="49"/>
      <c r="I32" s="50"/>
      <c r="N32" s="18"/>
      <c r="P32" s="26" t="s">
        <v>60</v>
      </c>
      <c r="Q32" s="24"/>
      <c r="R32" s="25"/>
      <c r="S32" s="19"/>
      <c r="T32" s="19"/>
      <c r="U32" s="19"/>
    </row>
    <row r="33" spans="3:21">
      <c r="C33" s="15"/>
      <c r="D33" s="15"/>
      <c r="E33" s="15"/>
      <c r="F33" s="16"/>
      <c r="G33" s="49"/>
      <c r="H33" s="49"/>
      <c r="I33" s="50"/>
      <c r="N33" s="18"/>
      <c r="P33" s="26" t="s">
        <v>61</v>
      </c>
      <c r="Q33" s="24"/>
      <c r="R33" s="25"/>
      <c r="S33" s="19"/>
      <c r="T33" s="19"/>
      <c r="U33" s="19"/>
    </row>
    <row r="34" spans="3:21">
      <c r="N34" s="18"/>
      <c r="P34" s="26" t="s">
        <v>62</v>
      </c>
      <c r="Q34" s="24"/>
      <c r="R34" s="25"/>
      <c r="S34" s="19"/>
      <c r="T34" s="19"/>
      <c r="U34" s="19"/>
    </row>
    <row r="35" spans="3:21">
      <c r="N35" s="18"/>
      <c r="P35" s="26" t="s">
        <v>63</v>
      </c>
      <c r="Q35" s="24"/>
      <c r="R35" s="25"/>
      <c r="S35" s="19"/>
      <c r="T35" s="19"/>
      <c r="U35" s="19"/>
    </row>
    <row r="36" spans="3:21">
      <c r="N36" s="18"/>
      <c r="P36" s="26" t="s">
        <v>64</v>
      </c>
      <c r="Q36" s="24"/>
      <c r="R36" s="25"/>
      <c r="S36" s="19"/>
      <c r="T36" s="19"/>
      <c r="U36" s="19"/>
    </row>
    <row r="37" spans="3:21">
      <c r="N37" s="18"/>
      <c r="P37" s="26" t="s">
        <v>65</v>
      </c>
      <c r="Q37" s="24"/>
      <c r="R37" s="25"/>
      <c r="S37" s="19"/>
      <c r="T37" s="19"/>
      <c r="U37" s="19"/>
    </row>
    <row r="38" spans="3:21" ht="13.5" thickBot="1">
      <c r="N38" s="18"/>
      <c r="P38" s="27" t="s">
        <v>66</v>
      </c>
      <c r="Q38" s="28">
        <v>0.61</v>
      </c>
      <c r="R38" s="29">
        <v>0.8</v>
      </c>
      <c r="S38" s="19"/>
      <c r="T38" s="19"/>
      <c r="U38" s="19"/>
    </row>
    <row r="55" s="30" customFormat="1"/>
  </sheetData>
  <mergeCells count="47">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20:L20"/>
    <mergeCell ref="P21:S23"/>
    <mergeCell ref="P25:R25"/>
    <mergeCell ref="B16:L16"/>
    <mergeCell ref="B17:C17"/>
    <mergeCell ref="D17:E17"/>
    <mergeCell ref="H17:L17"/>
    <mergeCell ref="B18:C18"/>
    <mergeCell ref="D18:E18"/>
    <mergeCell ref="H18:L18"/>
  </mergeCells>
  <dataValidations count="2">
    <dataValidation type="list" allowBlank="1" showInputMessage="1" showErrorMessage="1" sqref="G25:G33">
      <formula1>#REF!</formula1>
    </dataValidation>
    <dataValidation type="list" allowBlank="1" showInputMessage="1" showErrorMessage="1" sqref="H25:H33">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64"/>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9.140625" style="1" customWidth="1"/>
    <col min="3" max="3" width="34" style="1" customWidth="1"/>
    <col min="4" max="4" width="9" style="1" customWidth="1"/>
    <col min="5" max="5" width="18.85546875" style="1" customWidth="1"/>
    <col min="6" max="6" width="20.140625" style="1" customWidth="1"/>
    <col min="7" max="7" width="19.5703125" style="1" customWidth="1"/>
    <col min="8" max="8" width="18.5703125" style="1" customWidth="1"/>
    <col min="9" max="9" width="20" style="1" customWidth="1"/>
    <col min="10" max="10" width="14" style="1" customWidth="1"/>
    <col min="11" max="11" width="17.28515625" style="1" customWidth="1"/>
    <col min="12" max="12" width="9.140625" style="1" customWidth="1"/>
    <col min="13" max="13" width="18" style="1" customWidth="1"/>
    <col min="14" max="14" width="16.710937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171</v>
      </c>
      <c r="B2" s="257"/>
      <c r="C2" s="257"/>
      <c r="D2" s="257"/>
      <c r="E2" s="257"/>
      <c r="F2" s="257"/>
      <c r="G2" s="257"/>
      <c r="H2" s="257"/>
      <c r="I2" s="257"/>
      <c r="J2" s="257"/>
      <c r="K2" s="257"/>
      <c r="L2" s="257"/>
    </row>
    <row r="3" spans="1:12" ht="33"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196" t="s">
        <v>1</v>
      </c>
      <c r="C5" s="196"/>
      <c r="D5" s="196"/>
      <c r="E5" s="196"/>
      <c r="F5" s="196"/>
      <c r="G5" s="196"/>
      <c r="H5" s="196"/>
      <c r="I5" s="196"/>
      <c r="J5" s="196"/>
      <c r="K5" s="196"/>
      <c r="L5" s="196"/>
    </row>
    <row r="6" spans="1:12" s="5" customFormat="1" ht="31.5" customHeight="1">
      <c r="A6" s="3"/>
      <c r="B6" s="197" t="s">
        <v>2</v>
      </c>
      <c r="C6" s="197"/>
      <c r="D6" s="217" t="s">
        <v>3</v>
      </c>
      <c r="E6" s="219"/>
      <c r="F6" s="197" t="s">
        <v>4</v>
      </c>
      <c r="G6" s="197"/>
      <c r="H6" s="197" t="s">
        <v>5</v>
      </c>
      <c r="I6" s="197"/>
      <c r="J6" s="4" t="s">
        <v>6</v>
      </c>
      <c r="K6" s="197" t="s">
        <v>7</v>
      </c>
      <c r="L6" s="197"/>
    </row>
    <row r="7" spans="1:12" ht="56.25" customHeight="1">
      <c r="A7" s="2"/>
      <c r="B7" s="214" t="str">
        <f>+[1]BASE!C10</f>
        <v>Procesos Internos</v>
      </c>
      <c r="C7" s="214"/>
      <c r="D7" s="262" t="s">
        <v>75</v>
      </c>
      <c r="E7" s="263"/>
      <c r="F7" s="214" t="str">
        <f>+[1]BASE!E10</f>
        <v>Porcentaje de tramitaciones comprometidas en el tiempo determinado de proyectos art. 59</v>
      </c>
      <c r="G7" s="214"/>
      <c r="H7" s="214" t="str">
        <f>+[1]BASE!F10</f>
        <v># de tramitaciones comprometidas en el tiempo determinado de proyectos art. 59 / Total de tramitaciones comprometidas</v>
      </c>
      <c r="I7" s="214"/>
      <c r="J7" s="6" t="str">
        <f>+[1]BASE!H10</f>
        <v>Porcentaje</v>
      </c>
      <c r="K7" s="215" t="s">
        <v>70</v>
      </c>
      <c r="L7" s="215"/>
    </row>
    <row r="8" spans="1:12" s="3" customFormat="1" ht="34.5" customHeight="1">
      <c r="B8" s="296" t="s">
        <v>71</v>
      </c>
      <c r="C8" s="297"/>
      <c r="D8" s="216" t="s">
        <v>10</v>
      </c>
      <c r="E8" s="216"/>
      <c r="F8" s="98" t="s">
        <v>11</v>
      </c>
      <c r="G8" s="98" t="s">
        <v>108</v>
      </c>
      <c r="H8" s="98" t="s">
        <v>13</v>
      </c>
      <c r="I8" s="217" t="s">
        <v>73</v>
      </c>
      <c r="J8" s="218"/>
      <c r="K8" s="218"/>
      <c r="L8" s="219"/>
    </row>
    <row r="9" spans="1:12" ht="45" customHeight="1">
      <c r="A9" s="2"/>
      <c r="B9" s="275" t="s">
        <v>172</v>
      </c>
      <c r="C9" s="275"/>
      <c r="D9" s="283" t="str">
        <f>+[1]BASE!J10</f>
        <v>ND</v>
      </c>
      <c r="E9" s="283"/>
      <c r="F9" s="152">
        <v>0.6</v>
      </c>
      <c r="G9" s="35" t="s">
        <v>166</v>
      </c>
      <c r="H9" s="87">
        <v>0.7</v>
      </c>
      <c r="I9" s="262" t="str">
        <f>+[1]BASE!L10</f>
        <v>Los procesos internos incluyen aquellos de FOSUVI que requieren mejorar la calidad de los requisitos de las entidades autorizadas</v>
      </c>
      <c r="J9" s="295"/>
      <c r="K9" s="295"/>
      <c r="L9" s="263"/>
    </row>
    <row r="10" spans="1:12" ht="25.5" hidden="1" customHeight="1">
      <c r="A10" s="2"/>
      <c r="B10" s="196" t="s">
        <v>17</v>
      </c>
      <c r="C10" s="196"/>
      <c r="D10" s="196"/>
      <c r="E10" s="196"/>
      <c r="F10" s="196"/>
      <c r="G10" s="196"/>
      <c r="H10" s="196"/>
      <c r="I10" s="196"/>
      <c r="J10" s="196"/>
      <c r="K10" s="196"/>
      <c r="L10" s="196"/>
    </row>
    <row r="11" spans="1:12" ht="25.5" hidden="1" customHeight="1">
      <c r="A11" s="2"/>
      <c r="B11" s="205" t="s">
        <v>18</v>
      </c>
      <c r="C11" s="205"/>
      <c r="D11" s="205" t="s">
        <v>19</v>
      </c>
      <c r="E11" s="205"/>
      <c r="F11" s="11" t="s">
        <v>20</v>
      </c>
      <c r="G11" s="205" t="s">
        <v>21</v>
      </c>
      <c r="H11" s="205"/>
      <c r="I11" s="205" t="s">
        <v>22</v>
      </c>
      <c r="J11" s="205"/>
      <c r="K11" s="205"/>
      <c r="L11" s="205"/>
    </row>
    <row r="12" spans="1:12" ht="33" hidden="1" customHeight="1">
      <c r="A12" s="2"/>
      <c r="B12" s="207" t="str">
        <f>+[1]BASE!M10</f>
        <v>Semestral</v>
      </c>
      <c r="C12" s="207"/>
      <c r="D12" s="208" t="str">
        <f>+[1]BASE!N10</f>
        <v>Informe</v>
      </c>
      <c r="E12" s="208"/>
      <c r="F12" s="41" t="str">
        <f>+[1]BASE!O10</f>
        <v>Semestral</v>
      </c>
      <c r="G12" s="206" t="str">
        <f>+[1]BASE!P10</f>
        <v xml:space="preserve">Informe </v>
      </c>
      <c r="H12" s="206"/>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27" hidden="1" customHeight="1">
      <c r="A14" s="2"/>
      <c r="B14" s="205" t="s">
        <v>28</v>
      </c>
      <c r="C14" s="205"/>
      <c r="D14" s="205" t="s">
        <v>29</v>
      </c>
      <c r="E14" s="205"/>
      <c r="F14" s="11" t="s">
        <v>30</v>
      </c>
      <c r="G14" s="205" t="s">
        <v>31</v>
      </c>
      <c r="H14" s="205"/>
      <c r="I14" s="11"/>
      <c r="J14" s="11"/>
      <c r="K14" s="11"/>
      <c r="L14" s="11"/>
    </row>
    <row r="15" spans="1:12" ht="28.5" hidden="1" customHeight="1">
      <c r="A15" s="2"/>
      <c r="B15" s="206" t="str">
        <f>+[1]BASE!Q10</f>
        <v>Dirección FOSUVI</v>
      </c>
      <c r="C15" s="206"/>
      <c r="D15" s="206" t="str">
        <f>+[1]BASE!R10</f>
        <v>Martha Camacho</v>
      </c>
      <c r="E15" s="206"/>
      <c r="F15" s="10" t="str">
        <f>+[1]BASE!S10</f>
        <v>Carlos Cortés</v>
      </c>
      <c r="G15" s="206" t="str">
        <f>+[1]BASE!T10</f>
        <v>Gerencia General</v>
      </c>
      <c r="H15" s="206"/>
      <c r="I15" s="12" t="s">
        <v>77</v>
      </c>
      <c r="J15" s="13" t="s">
        <v>78</v>
      </c>
      <c r="K15" s="13" t="s">
        <v>79</v>
      </c>
      <c r="L15" s="13" t="s">
        <v>80</v>
      </c>
    </row>
    <row r="16" spans="1:12" ht="28.5" customHeight="1">
      <c r="A16" s="2"/>
      <c r="B16" s="196" t="s">
        <v>32</v>
      </c>
      <c r="C16" s="196"/>
      <c r="D16" s="196"/>
      <c r="E16" s="196"/>
      <c r="F16" s="196"/>
      <c r="G16" s="196"/>
      <c r="H16" s="196"/>
      <c r="I16" s="196"/>
      <c r="J16" s="196"/>
      <c r="K16" s="196"/>
      <c r="L16" s="196"/>
    </row>
    <row r="17" spans="1:21" ht="28.5" customHeight="1">
      <c r="A17" s="2"/>
      <c r="B17" s="282" t="s">
        <v>173</v>
      </c>
      <c r="C17" s="282"/>
      <c r="D17" s="282"/>
      <c r="E17" s="70" t="s">
        <v>174</v>
      </c>
      <c r="F17" s="70" t="s">
        <v>175</v>
      </c>
      <c r="G17" s="70" t="s">
        <v>176</v>
      </c>
      <c r="H17" s="70" t="s">
        <v>54</v>
      </c>
      <c r="I17" s="282" t="s">
        <v>37</v>
      </c>
      <c r="J17" s="282"/>
      <c r="K17" s="282"/>
      <c r="L17" s="282"/>
    </row>
    <row r="18" spans="1:21" ht="28.5" customHeight="1">
      <c r="A18" s="2"/>
      <c r="B18" s="292" t="s">
        <v>177</v>
      </c>
      <c r="C18" s="292"/>
      <c r="D18" s="190">
        <v>50</v>
      </c>
      <c r="E18" s="153">
        <v>7</v>
      </c>
      <c r="F18" s="153">
        <v>3</v>
      </c>
      <c r="G18" s="70">
        <v>3</v>
      </c>
      <c r="H18" s="294">
        <f>G27/F27</f>
        <v>0.34782608695652173</v>
      </c>
      <c r="I18" s="226" t="s">
        <v>178</v>
      </c>
      <c r="J18" s="226"/>
      <c r="K18" s="226"/>
      <c r="L18" s="226"/>
    </row>
    <row r="19" spans="1:21" ht="28.5" customHeight="1">
      <c r="A19" s="2"/>
      <c r="B19" s="292" t="s">
        <v>179</v>
      </c>
      <c r="C19" s="292"/>
      <c r="D19" s="190">
        <v>43</v>
      </c>
      <c r="E19" s="153">
        <v>13</v>
      </c>
      <c r="F19" s="153">
        <v>9</v>
      </c>
      <c r="G19" s="70">
        <v>3</v>
      </c>
      <c r="H19" s="294"/>
      <c r="I19" s="226"/>
      <c r="J19" s="226"/>
      <c r="K19" s="226"/>
      <c r="L19" s="226"/>
    </row>
    <row r="20" spans="1:21" ht="28.5" customHeight="1">
      <c r="A20" s="2"/>
      <c r="B20" s="292" t="s">
        <v>180</v>
      </c>
      <c r="C20" s="292"/>
      <c r="D20" s="190">
        <v>41</v>
      </c>
      <c r="E20" s="153" t="s">
        <v>112</v>
      </c>
      <c r="F20" s="153" t="s">
        <v>112</v>
      </c>
      <c r="G20" s="70" t="s">
        <v>112</v>
      </c>
      <c r="H20" s="294"/>
      <c r="I20" s="226"/>
      <c r="J20" s="226"/>
      <c r="K20" s="226"/>
      <c r="L20" s="226"/>
    </row>
    <row r="21" spans="1:21" ht="28.5" customHeight="1">
      <c r="A21" s="2"/>
      <c r="B21" s="292" t="s">
        <v>181</v>
      </c>
      <c r="C21" s="292"/>
      <c r="D21" s="190">
        <v>50</v>
      </c>
      <c r="E21" s="153" t="s">
        <v>112</v>
      </c>
      <c r="F21" s="153" t="s">
        <v>112</v>
      </c>
      <c r="G21" s="70" t="s">
        <v>112</v>
      </c>
      <c r="H21" s="294"/>
      <c r="I21" s="226"/>
      <c r="J21" s="226"/>
      <c r="K21" s="226"/>
      <c r="L21" s="226"/>
    </row>
    <row r="22" spans="1:21" ht="28.5" customHeight="1">
      <c r="A22" s="2"/>
      <c r="B22" s="292" t="s">
        <v>182</v>
      </c>
      <c r="C22" s="292"/>
      <c r="D22" s="190">
        <v>50</v>
      </c>
      <c r="E22" s="153" t="s">
        <v>112</v>
      </c>
      <c r="F22" s="153" t="s">
        <v>112</v>
      </c>
      <c r="G22" s="70" t="s">
        <v>112</v>
      </c>
      <c r="H22" s="294"/>
      <c r="I22" s="226"/>
      <c r="J22" s="226"/>
      <c r="K22" s="226"/>
      <c r="L22" s="226"/>
    </row>
    <row r="23" spans="1:21" ht="28.5" customHeight="1">
      <c r="A23" s="2"/>
      <c r="B23" s="292" t="s">
        <v>183</v>
      </c>
      <c r="C23" s="292"/>
      <c r="D23" s="190">
        <v>43</v>
      </c>
      <c r="E23" s="153">
        <v>9</v>
      </c>
      <c r="F23" s="153">
        <v>6</v>
      </c>
      <c r="G23" s="70">
        <v>2</v>
      </c>
      <c r="H23" s="294"/>
      <c r="I23" s="226"/>
      <c r="J23" s="226"/>
      <c r="K23" s="226"/>
      <c r="L23" s="226"/>
    </row>
    <row r="24" spans="1:21" ht="28.5" customHeight="1">
      <c r="A24" s="2"/>
      <c r="B24" s="292" t="s">
        <v>184</v>
      </c>
      <c r="C24" s="292"/>
      <c r="D24" s="190">
        <v>40</v>
      </c>
      <c r="E24" s="153" t="s">
        <v>112</v>
      </c>
      <c r="F24" s="153" t="s">
        <v>112</v>
      </c>
      <c r="G24" s="70" t="s">
        <v>112</v>
      </c>
      <c r="H24" s="294"/>
      <c r="I24" s="226"/>
      <c r="J24" s="226"/>
      <c r="K24" s="226"/>
      <c r="L24" s="226"/>
    </row>
    <row r="25" spans="1:21" ht="28.5" customHeight="1">
      <c r="A25" s="2"/>
      <c r="B25" s="292" t="s">
        <v>185</v>
      </c>
      <c r="C25" s="292"/>
      <c r="D25" s="190">
        <v>41</v>
      </c>
      <c r="E25" s="153">
        <v>7</v>
      </c>
      <c r="F25" s="153">
        <v>5</v>
      </c>
      <c r="G25" s="70" t="s">
        <v>112</v>
      </c>
      <c r="H25" s="294"/>
      <c r="I25" s="226"/>
      <c r="J25" s="226"/>
      <c r="K25" s="226"/>
      <c r="L25" s="226"/>
    </row>
    <row r="26" spans="1:21" ht="28.5" customHeight="1">
      <c r="A26" s="2"/>
      <c r="B26" s="292" t="s">
        <v>186</v>
      </c>
      <c r="C26" s="292"/>
      <c r="D26" s="190">
        <v>49</v>
      </c>
      <c r="E26" s="153" t="s">
        <v>112</v>
      </c>
      <c r="F26" s="153" t="s">
        <v>112</v>
      </c>
      <c r="G26" s="70" t="s">
        <v>112</v>
      </c>
      <c r="H26" s="294"/>
      <c r="I26" s="226"/>
      <c r="J26" s="226"/>
      <c r="K26" s="226"/>
      <c r="L26" s="226"/>
    </row>
    <row r="27" spans="1:21" ht="28.5" customHeight="1">
      <c r="A27" s="2"/>
      <c r="B27" s="293" t="s">
        <v>93</v>
      </c>
      <c r="C27" s="293"/>
      <c r="D27" s="293"/>
      <c r="E27" s="90">
        <f>SUM(E18:E26)</f>
        <v>36</v>
      </c>
      <c r="F27" s="90">
        <f>SUM(F18:F26)</f>
        <v>23</v>
      </c>
      <c r="G27" s="90">
        <f>SUM(G18:G26)</f>
        <v>8</v>
      </c>
      <c r="H27" s="294"/>
      <c r="I27" s="226"/>
      <c r="J27" s="226"/>
      <c r="K27" s="226"/>
      <c r="L27" s="226"/>
    </row>
    <row r="28" spans="1:21" ht="26.25" hidden="1" customHeight="1" thickBot="1">
      <c r="B28" s="202" t="s">
        <v>51</v>
      </c>
      <c r="C28" s="203"/>
      <c r="D28" s="203"/>
      <c r="E28" s="203"/>
      <c r="F28" s="203"/>
      <c r="G28" s="203"/>
      <c r="H28" s="203"/>
      <c r="I28" s="203"/>
      <c r="J28" s="203"/>
      <c r="K28" s="203"/>
      <c r="L28" s="204"/>
    </row>
    <row r="29" spans="1:21" ht="307.5" hidden="1" customHeight="1" thickBot="1">
      <c r="B29" s="289"/>
      <c r="C29" s="290"/>
      <c r="D29" s="290"/>
      <c r="E29" s="290"/>
      <c r="F29" s="290"/>
      <c r="G29" s="290"/>
      <c r="H29" s="290"/>
      <c r="I29" s="290"/>
      <c r="J29" s="290"/>
      <c r="K29" s="290"/>
      <c r="L29" s="291"/>
    </row>
    <row r="30" spans="1:21" ht="12.75" customHeight="1">
      <c r="P30" s="264"/>
      <c r="Q30" s="264"/>
      <c r="R30" s="264"/>
      <c r="S30" s="264"/>
      <c r="T30" s="48"/>
      <c r="U30" s="48"/>
    </row>
    <row r="31" spans="1:21" ht="12.75" customHeight="1">
      <c r="O31" s="48"/>
      <c r="P31" s="264"/>
      <c r="Q31" s="264"/>
      <c r="R31" s="264"/>
      <c r="S31" s="264"/>
      <c r="T31" s="48"/>
      <c r="U31" s="48"/>
    </row>
    <row r="32" spans="1:21" ht="12.75" customHeight="1">
      <c r="O32" s="48"/>
      <c r="P32" s="264"/>
      <c r="Q32" s="264"/>
      <c r="R32" s="264"/>
      <c r="S32" s="264"/>
      <c r="T32" s="48"/>
      <c r="U32" s="48"/>
    </row>
    <row r="33" spans="3:21" ht="13.5" customHeight="1" thickBot="1">
      <c r="P33" s="48"/>
      <c r="Q33" s="48"/>
      <c r="R33" s="48"/>
      <c r="S33" s="48"/>
      <c r="T33" s="19"/>
      <c r="U33" s="19"/>
    </row>
    <row r="34" spans="3:21" ht="27" thickBot="1">
      <c r="C34" s="15"/>
      <c r="D34" s="15"/>
      <c r="E34" s="15"/>
      <c r="F34" s="16"/>
      <c r="G34" s="49"/>
      <c r="H34" s="49"/>
      <c r="I34" s="50"/>
      <c r="P34" s="194"/>
      <c r="Q34" s="194"/>
      <c r="R34" s="195"/>
      <c r="S34" s="19"/>
      <c r="T34" s="167"/>
      <c r="U34" s="167"/>
    </row>
    <row r="35" spans="3:21" ht="13.5" customHeight="1">
      <c r="C35" s="15"/>
      <c r="D35" s="15"/>
      <c r="E35" s="15"/>
      <c r="F35" s="16"/>
      <c r="G35" s="49"/>
      <c r="H35" s="49"/>
      <c r="I35" s="50"/>
      <c r="P35" s="21" t="s">
        <v>52</v>
      </c>
      <c r="Q35" s="21" t="s">
        <v>53</v>
      </c>
      <c r="R35" s="22" t="s">
        <v>54</v>
      </c>
      <c r="S35" s="17"/>
      <c r="T35" s="17"/>
      <c r="U35" s="17"/>
    </row>
    <row r="36" spans="3:21">
      <c r="C36" s="15"/>
      <c r="D36" s="15"/>
      <c r="E36" s="15"/>
      <c r="F36" s="16"/>
      <c r="G36" s="49"/>
      <c r="H36" s="49"/>
      <c r="I36" s="50"/>
      <c r="N36" s="18"/>
      <c r="P36" s="26" t="s">
        <v>55</v>
      </c>
      <c r="Q36" s="24"/>
      <c r="R36" s="25"/>
      <c r="S36" s="19"/>
      <c r="T36" s="19"/>
      <c r="U36" s="19"/>
    </row>
    <row r="37" spans="3:21">
      <c r="C37" s="15"/>
      <c r="D37" s="15"/>
      <c r="E37" s="15"/>
      <c r="F37" s="16"/>
      <c r="G37" s="49"/>
      <c r="H37" s="49"/>
      <c r="I37" s="50"/>
      <c r="N37" s="18"/>
      <c r="P37" s="26" t="s">
        <v>56</v>
      </c>
      <c r="Q37" s="24"/>
      <c r="R37" s="25"/>
      <c r="S37" s="19"/>
      <c r="T37" s="19"/>
      <c r="U37" s="19"/>
    </row>
    <row r="38" spans="3:21">
      <c r="C38" s="15"/>
      <c r="D38" s="15"/>
      <c r="E38" s="15"/>
      <c r="F38" s="16"/>
      <c r="G38" s="49"/>
      <c r="H38" s="49"/>
      <c r="I38" s="50"/>
      <c r="N38" s="18"/>
      <c r="P38" s="26" t="s">
        <v>57</v>
      </c>
      <c r="Q38" s="24"/>
      <c r="R38" s="25"/>
      <c r="S38" s="19"/>
      <c r="T38" s="19"/>
      <c r="U38" s="19"/>
    </row>
    <row r="39" spans="3:21">
      <c r="C39" s="15"/>
      <c r="D39" s="15"/>
      <c r="E39" s="15"/>
      <c r="F39" s="16"/>
      <c r="G39" s="49"/>
      <c r="H39" s="49"/>
      <c r="I39" s="50"/>
      <c r="N39" s="18"/>
      <c r="P39" s="26" t="s">
        <v>58</v>
      </c>
      <c r="Q39" s="24"/>
      <c r="R39" s="25"/>
      <c r="S39" s="19"/>
      <c r="T39" s="19"/>
      <c r="U39" s="19"/>
    </row>
    <row r="40" spans="3:21">
      <c r="C40" s="15"/>
      <c r="D40" s="15"/>
      <c r="E40" s="15"/>
      <c r="F40" s="16"/>
      <c r="G40" s="49"/>
      <c r="H40" s="49"/>
      <c r="I40" s="50"/>
      <c r="N40" s="18"/>
      <c r="P40" s="26" t="s">
        <v>59</v>
      </c>
      <c r="Q40" s="24"/>
      <c r="R40" s="25"/>
      <c r="S40" s="19"/>
      <c r="T40" s="19"/>
      <c r="U40" s="19"/>
    </row>
    <row r="41" spans="3:21">
      <c r="C41" s="15"/>
      <c r="D41" s="15"/>
      <c r="E41" s="15"/>
      <c r="F41" s="16"/>
      <c r="G41" s="49"/>
      <c r="H41" s="49"/>
      <c r="I41" s="50"/>
      <c r="N41" s="18"/>
      <c r="P41" s="26" t="s">
        <v>60</v>
      </c>
      <c r="Q41" s="24"/>
      <c r="R41" s="25"/>
      <c r="S41" s="19"/>
      <c r="T41" s="19"/>
      <c r="U41" s="19"/>
    </row>
    <row r="42" spans="3:21">
      <c r="C42" s="15"/>
      <c r="D42" s="15"/>
      <c r="E42" s="15"/>
      <c r="F42" s="16"/>
      <c r="G42" s="49"/>
      <c r="H42" s="49"/>
      <c r="I42" s="50"/>
      <c r="N42" s="18"/>
      <c r="P42" s="26" t="s">
        <v>61</v>
      </c>
      <c r="Q42" s="24"/>
      <c r="R42" s="25"/>
      <c r="S42" s="19"/>
      <c r="T42" s="19"/>
      <c r="U42" s="19"/>
    </row>
    <row r="43" spans="3:21">
      <c r="N43" s="18"/>
      <c r="P43" s="26" t="s">
        <v>62</v>
      </c>
      <c r="Q43" s="24"/>
      <c r="R43" s="25"/>
      <c r="S43" s="19"/>
      <c r="T43" s="19"/>
      <c r="U43" s="19"/>
    </row>
    <row r="44" spans="3:21">
      <c r="N44" s="18"/>
      <c r="P44" s="26" t="s">
        <v>63</v>
      </c>
      <c r="Q44" s="24"/>
      <c r="R44" s="25"/>
      <c r="S44" s="19"/>
      <c r="T44" s="19"/>
      <c r="U44" s="19"/>
    </row>
    <row r="45" spans="3:21">
      <c r="N45" s="18"/>
      <c r="P45" s="26" t="s">
        <v>64</v>
      </c>
      <c r="Q45" s="24"/>
      <c r="R45" s="25"/>
      <c r="S45" s="19"/>
      <c r="T45" s="19"/>
      <c r="U45" s="19"/>
    </row>
    <row r="46" spans="3:21">
      <c r="N46" s="18"/>
      <c r="P46" s="26" t="s">
        <v>65</v>
      </c>
      <c r="Q46" s="24"/>
      <c r="R46" s="25"/>
      <c r="S46" s="19"/>
      <c r="T46" s="19"/>
      <c r="U46" s="19"/>
    </row>
    <row r="47" spans="3:21" ht="13.5" thickBot="1">
      <c r="N47" s="18"/>
      <c r="P47" s="27" t="s">
        <v>66</v>
      </c>
      <c r="Q47" s="28">
        <v>0.35</v>
      </c>
      <c r="R47" s="29">
        <v>0.6</v>
      </c>
      <c r="S47" s="19"/>
      <c r="T47" s="19"/>
      <c r="U47" s="19"/>
    </row>
    <row r="64" s="30" customFormat="1"/>
  </sheetData>
  <mergeCells count="56">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D17"/>
    <mergeCell ref="I17:L17"/>
    <mergeCell ref="B18:C18"/>
    <mergeCell ref="H18:H27"/>
    <mergeCell ref="I18:L27"/>
    <mergeCell ref="B19:C19"/>
    <mergeCell ref="B20:C20"/>
    <mergeCell ref="B21:C21"/>
    <mergeCell ref="B22:C22"/>
    <mergeCell ref="B29:L29"/>
    <mergeCell ref="P30:S32"/>
    <mergeCell ref="P34:R34"/>
    <mergeCell ref="B23:C23"/>
    <mergeCell ref="B24:C24"/>
    <mergeCell ref="B25:C25"/>
    <mergeCell ref="B26:C26"/>
    <mergeCell ref="B27:D27"/>
    <mergeCell ref="B28:L28"/>
  </mergeCells>
  <dataValidations count="2">
    <dataValidation type="list" allowBlank="1" showInputMessage="1" showErrorMessage="1" sqref="H34:H42">
      <formula1>#REF!</formula1>
    </dataValidation>
    <dataValidation type="list" allowBlank="1" showInputMessage="1" showErrorMessage="1" sqref="G34:G42">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62"/>
  <sheetViews>
    <sheetView showGridLines="0" topLeftCell="A7"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18.5703125" style="1" customWidth="1"/>
    <col min="4" max="4" width="20" style="1" customWidth="1"/>
    <col min="5" max="5" width="13" style="1" customWidth="1"/>
    <col min="6" max="6" width="22.28515625" style="1" customWidth="1"/>
    <col min="7" max="7" width="19.7109375" style="1" customWidth="1"/>
    <col min="8" max="8" width="15.85546875" style="1" customWidth="1"/>
    <col min="9" max="9" width="20" style="1" customWidth="1"/>
    <col min="10" max="10" width="17" style="1" customWidth="1"/>
    <col min="11" max="11" width="17.28515625" style="1" customWidth="1"/>
    <col min="12" max="12" width="18" style="1" customWidth="1"/>
    <col min="13" max="13" width="35.140625" style="1" customWidth="1"/>
    <col min="14" max="14" width="24.285156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187</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28.5" customHeight="1">
      <c r="A6" s="3"/>
      <c r="B6" s="197" t="s">
        <v>2</v>
      </c>
      <c r="C6" s="197"/>
      <c r="D6" s="217" t="s">
        <v>72</v>
      </c>
      <c r="E6" s="219"/>
      <c r="F6" s="197" t="s">
        <v>188</v>
      </c>
      <c r="G6" s="197"/>
      <c r="H6" s="197" t="s">
        <v>189</v>
      </c>
      <c r="I6" s="197"/>
      <c r="J6" s="4" t="s">
        <v>117</v>
      </c>
      <c r="K6" s="197" t="s">
        <v>7</v>
      </c>
      <c r="L6" s="197"/>
    </row>
    <row r="7" spans="1:12" ht="61.5" customHeight="1">
      <c r="A7" s="2"/>
      <c r="B7" s="214" t="str">
        <f>+[1]BASE!C11</f>
        <v>Procesos Internos</v>
      </c>
      <c r="C7" s="214"/>
      <c r="D7" s="262" t="s">
        <v>8</v>
      </c>
      <c r="E7" s="263"/>
      <c r="F7" s="214" t="str">
        <f>+[1]BASE!E11</f>
        <v>Porcentaje de tramitaciones formalizadas en el tiempo determinado de colocación de créditos</v>
      </c>
      <c r="G7" s="214"/>
      <c r="H7" s="214" t="str">
        <f>+[1]BASE!F11</f>
        <v># de tramitaciones formalizadas en el tiempo determinado de colocación de créditos / Total de tramitaciones</v>
      </c>
      <c r="I7" s="214"/>
      <c r="J7" s="6" t="str">
        <f>+[1]BASE!H11</f>
        <v>Porcentaje</v>
      </c>
      <c r="K7" s="215" t="s">
        <v>70</v>
      </c>
      <c r="L7" s="215"/>
    </row>
    <row r="8" spans="1:12" s="3" customFormat="1" ht="41.25" customHeight="1">
      <c r="B8" s="296" t="s">
        <v>71</v>
      </c>
      <c r="C8" s="297"/>
      <c r="D8" s="216" t="s">
        <v>10</v>
      </c>
      <c r="E8" s="216"/>
      <c r="F8" s="98" t="s">
        <v>11</v>
      </c>
      <c r="G8" s="98" t="s">
        <v>108</v>
      </c>
      <c r="H8" s="98" t="s">
        <v>13</v>
      </c>
      <c r="I8" s="287" t="s">
        <v>73</v>
      </c>
      <c r="J8" s="307"/>
      <c r="K8" s="307"/>
      <c r="L8" s="288"/>
    </row>
    <row r="9" spans="1:12" ht="33.75" customHeight="1">
      <c r="A9" s="2"/>
      <c r="B9" s="275" t="s">
        <v>15</v>
      </c>
      <c r="C9" s="275"/>
      <c r="D9" s="283">
        <f>+[1]BASE!J11</f>
        <v>0.8</v>
      </c>
      <c r="E9" s="283"/>
      <c r="F9" s="111">
        <f>+[1]BASE!K11</f>
        <v>0.8</v>
      </c>
      <c r="G9" s="52" t="s">
        <v>190</v>
      </c>
      <c r="H9" s="87">
        <v>0.85</v>
      </c>
      <c r="I9" s="211" t="str">
        <f>+[1]BASE!L11</f>
        <v>Mejorar los procesos internos para disminuir los tiempos de los trámites</v>
      </c>
      <c r="J9" s="211"/>
      <c r="K9" s="211"/>
      <c r="L9" s="211"/>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+[1]BASE!M11</f>
        <v>Anual</v>
      </c>
      <c r="C12" s="251"/>
      <c r="D12" s="208" t="str">
        <f>+[1]BASE!N11</f>
        <v>Informe</v>
      </c>
      <c r="E12" s="208"/>
      <c r="F12" s="10" t="str">
        <f>+[1]BASE!O11</f>
        <v>Anual</v>
      </c>
      <c r="G12" s="248" t="str">
        <f>+[1]BASE!P11</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+[1]BASE!Q11</f>
        <v>Dirección FONAVI</v>
      </c>
      <c r="C15" s="206"/>
      <c r="D15" s="206" t="str">
        <f>+[1]BASE!R11</f>
        <v>Tricia Hernández</v>
      </c>
      <c r="E15" s="206"/>
      <c r="F15" s="10" t="str">
        <f>+[1]BASE!S11</f>
        <v>Álvaro Brenes</v>
      </c>
      <c r="G15" s="248" t="str">
        <f>+[1]BASE!T11</f>
        <v>Subgerente Financiero</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21" ht="33.75" customHeight="1">
      <c r="A17" s="2"/>
      <c r="B17" s="301" t="s">
        <v>167</v>
      </c>
      <c r="C17" s="301"/>
      <c r="D17" s="301" t="s">
        <v>191</v>
      </c>
      <c r="E17" s="301"/>
      <c r="F17" s="113" t="s">
        <v>192</v>
      </c>
      <c r="G17" s="113" t="s">
        <v>54</v>
      </c>
      <c r="H17" s="301" t="s">
        <v>37</v>
      </c>
      <c r="I17" s="301"/>
      <c r="J17" s="301"/>
      <c r="K17" s="301"/>
      <c r="L17" s="301"/>
    </row>
    <row r="18" spans="1:21" ht="28.5" customHeight="1">
      <c r="A18" s="2"/>
      <c r="B18" s="302" t="s">
        <v>193</v>
      </c>
      <c r="C18" s="302"/>
      <c r="D18" s="148" t="s">
        <v>141</v>
      </c>
      <c r="E18" s="14" t="s">
        <v>194</v>
      </c>
      <c r="F18" s="14" t="s">
        <v>195</v>
      </c>
      <c r="G18" s="303">
        <f>7/8</f>
        <v>0.875</v>
      </c>
      <c r="H18" s="226" t="s">
        <v>403</v>
      </c>
      <c r="I18" s="302"/>
      <c r="J18" s="302"/>
      <c r="K18" s="302"/>
      <c r="L18" s="302"/>
    </row>
    <row r="19" spans="1:21" ht="28.5" customHeight="1">
      <c r="A19" s="2"/>
      <c r="B19" s="302"/>
      <c r="C19" s="302"/>
      <c r="D19" s="148" t="s">
        <v>196</v>
      </c>
      <c r="E19" s="14" t="s">
        <v>197</v>
      </c>
      <c r="F19" s="14" t="s">
        <v>195</v>
      </c>
      <c r="G19" s="304"/>
      <c r="H19" s="302"/>
      <c r="I19" s="302"/>
      <c r="J19" s="302"/>
      <c r="K19" s="302"/>
      <c r="L19" s="302"/>
    </row>
    <row r="20" spans="1:21" ht="28.5" customHeight="1">
      <c r="A20" s="2"/>
      <c r="B20" s="302"/>
      <c r="C20" s="302"/>
      <c r="D20" s="148" t="s">
        <v>198</v>
      </c>
      <c r="E20" s="14" t="s">
        <v>199</v>
      </c>
      <c r="F20" s="14" t="s">
        <v>148</v>
      </c>
      <c r="G20" s="304"/>
      <c r="H20" s="302"/>
      <c r="I20" s="302"/>
      <c r="J20" s="302"/>
      <c r="K20" s="302"/>
      <c r="L20" s="302"/>
    </row>
    <row r="21" spans="1:21" ht="28.5" customHeight="1">
      <c r="A21" s="2"/>
      <c r="B21" s="302"/>
      <c r="C21" s="302"/>
      <c r="D21" s="148" t="s">
        <v>200</v>
      </c>
      <c r="E21" s="14" t="s">
        <v>201</v>
      </c>
      <c r="F21" s="14" t="s">
        <v>195</v>
      </c>
      <c r="G21" s="304"/>
      <c r="H21" s="302"/>
      <c r="I21" s="302"/>
      <c r="J21" s="302"/>
      <c r="K21" s="302"/>
      <c r="L21" s="302"/>
    </row>
    <row r="22" spans="1:21" ht="28.5" customHeight="1">
      <c r="A22" s="2"/>
      <c r="B22" s="302"/>
      <c r="C22" s="302"/>
      <c r="D22" s="148" t="s">
        <v>202</v>
      </c>
      <c r="E22" s="14" t="s">
        <v>197</v>
      </c>
      <c r="F22" s="14" t="s">
        <v>195</v>
      </c>
      <c r="G22" s="304"/>
      <c r="H22" s="302"/>
      <c r="I22" s="302"/>
      <c r="J22" s="302"/>
      <c r="K22" s="302"/>
      <c r="L22" s="302"/>
    </row>
    <row r="23" spans="1:21" ht="28.5" customHeight="1">
      <c r="A23" s="2"/>
      <c r="B23" s="302"/>
      <c r="C23" s="302"/>
      <c r="D23" s="148" t="s">
        <v>203</v>
      </c>
      <c r="E23" s="14" t="s">
        <v>204</v>
      </c>
      <c r="F23" s="14" t="s">
        <v>195</v>
      </c>
      <c r="G23" s="304"/>
      <c r="H23" s="302"/>
      <c r="I23" s="302"/>
      <c r="J23" s="302"/>
      <c r="K23" s="302"/>
      <c r="L23" s="302"/>
    </row>
    <row r="24" spans="1:21" ht="28.5" customHeight="1">
      <c r="A24" s="2"/>
      <c r="B24" s="302"/>
      <c r="C24" s="302"/>
      <c r="D24" s="148" t="s">
        <v>205</v>
      </c>
      <c r="E24" s="14" t="s">
        <v>206</v>
      </c>
      <c r="F24" s="14" t="s">
        <v>195</v>
      </c>
      <c r="G24" s="304"/>
      <c r="H24" s="302"/>
      <c r="I24" s="302"/>
      <c r="J24" s="302"/>
      <c r="K24" s="302"/>
      <c r="L24" s="302"/>
    </row>
    <row r="25" spans="1:21" ht="28.5" customHeight="1">
      <c r="A25" s="2"/>
      <c r="B25" s="302"/>
      <c r="C25" s="302"/>
      <c r="D25" s="148" t="s">
        <v>207</v>
      </c>
      <c r="E25" s="14" t="s">
        <v>208</v>
      </c>
      <c r="F25" s="14" t="s">
        <v>195</v>
      </c>
      <c r="G25" s="305"/>
      <c r="H25" s="302"/>
      <c r="I25" s="302"/>
      <c r="J25" s="302"/>
      <c r="K25" s="302"/>
      <c r="L25" s="302"/>
    </row>
    <row r="26" spans="1:21" ht="26.25" hidden="1" customHeight="1" thickBot="1">
      <c r="B26" s="202" t="s">
        <v>51</v>
      </c>
      <c r="C26" s="203"/>
      <c r="D26" s="203"/>
      <c r="E26" s="203"/>
      <c r="F26" s="203"/>
      <c r="G26" s="203"/>
      <c r="H26" s="203"/>
      <c r="I26" s="298"/>
      <c r="J26" s="298"/>
      <c r="K26" s="298"/>
      <c r="L26" s="299"/>
    </row>
    <row r="27" spans="1:21" ht="307.5" hidden="1" customHeight="1" thickBot="1">
      <c r="B27" s="191"/>
      <c r="C27" s="192"/>
      <c r="D27" s="192"/>
      <c r="E27" s="192"/>
      <c r="F27" s="192"/>
      <c r="G27" s="192"/>
      <c r="H27" s="192"/>
      <c r="I27" s="192"/>
      <c r="J27" s="192"/>
      <c r="K27" s="192"/>
      <c r="L27" s="193"/>
    </row>
    <row r="28" spans="1:21" ht="12.75" customHeight="1">
      <c r="P28" s="264"/>
      <c r="Q28" s="264"/>
      <c r="R28" s="264"/>
      <c r="S28" s="264"/>
      <c r="T28" s="48"/>
      <c r="U28" s="48"/>
    </row>
    <row r="29" spans="1:21" ht="12.75" customHeight="1">
      <c r="O29" s="48"/>
      <c r="P29" s="264"/>
      <c r="Q29" s="264"/>
      <c r="R29" s="264"/>
      <c r="S29" s="264"/>
      <c r="T29" s="48"/>
      <c r="U29" s="48"/>
    </row>
    <row r="30" spans="1:21" ht="12.75" customHeight="1">
      <c r="O30" s="48"/>
      <c r="P30" s="264"/>
      <c r="Q30" s="264"/>
      <c r="R30" s="264"/>
      <c r="S30" s="264"/>
      <c r="T30" s="48"/>
      <c r="U30" s="48"/>
    </row>
    <row r="31" spans="1:21" ht="13.5" customHeight="1" thickBot="1">
      <c r="P31" s="48"/>
      <c r="Q31" s="48"/>
      <c r="R31" s="48"/>
      <c r="S31" s="48"/>
      <c r="T31" s="19"/>
      <c r="U31" s="19"/>
    </row>
    <row r="32" spans="1:21" ht="27" thickBot="1">
      <c r="C32" s="15"/>
      <c r="D32" s="15"/>
      <c r="E32" s="15"/>
      <c r="F32" s="16"/>
      <c r="G32" s="49"/>
      <c r="H32" s="49"/>
      <c r="I32" s="50"/>
      <c r="P32" s="300"/>
      <c r="Q32" s="194"/>
      <c r="R32" s="195"/>
      <c r="S32" s="19"/>
      <c r="T32" s="167"/>
      <c r="U32" s="167"/>
    </row>
    <row r="33" spans="3:21" ht="13.5" customHeight="1">
      <c r="C33" s="15"/>
      <c r="D33" s="15"/>
      <c r="E33" s="15"/>
      <c r="F33" s="16"/>
      <c r="G33" s="49"/>
      <c r="H33" s="49"/>
      <c r="I33" s="50"/>
      <c r="P33" s="149" t="s">
        <v>52</v>
      </c>
      <c r="Q33" s="21" t="s">
        <v>53</v>
      </c>
      <c r="R33" s="22" t="s">
        <v>54</v>
      </c>
      <c r="S33" s="17"/>
      <c r="T33" s="17"/>
      <c r="U33" s="17"/>
    </row>
    <row r="34" spans="3:21">
      <c r="C34" s="15"/>
      <c r="D34" s="15"/>
      <c r="E34" s="15"/>
      <c r="F34" s="16"/>
      <c r="G34" s="49"/>
      <c r="H34" s="49"/>
      <c r="I34" s="50"/>
      <c r="N34" s="18"/>
      <c r="P34" s="150" t="s">
        <v>55</v>
      </c>
      <c r="Q34" s="24"/>
      <c r="R34" s="25"/>
      <c r="S34" s="19"/>
      <c r="T34" s="19"/>
      <c r="U34" s="19"/>
    </row>
    <row r="35" spans="3:21">
      <c r="C35" s="15"/>
      <c r="D35" s="15"/>
      <c r="E35" s="15"/>
      <c r="F35" s="16"/>
      <c r="G35" s="49"/>
      <c r="H35" s="49"/>
      <c r="I35" s="50"/>
      <c r="N35" s="18"/>
      <c r="P35" s="150" t="s">
        <v>56</v>
      </c>
      <c r="Q35" s="24"/>
      <c r="R35" s="25"/>
      <c r="S35" s="19"/>
      <c r="T35" s="19"/>
      <c r="U35" s="19"/>
    </row>
    <row r="36" spans="3:21">
      <c r="C36" s="15"/>
      <c r="D36" s="15"/>
      <c r="E36" s="15"/>
      <c r="F36" s="16"/>
      <c r="G36" s="49"/>
      <c r="H36" s="49"/>
      <c r="I36" s="50"/>
      <c r="N36" s="18"/>
      <c r="P36" s="150" t="s">
        <v>57</v>
      </c>
      <c r="Q36" s="24"/>
      <c r="R36" s="25"/>
      <c r="S36" s="19"/>
      <c r="T36" s="19"/>
      <c r="U36" s="19"/>
    </row>
    <row r="37" spans="3:21">
      <c r="C37" s="15"/>
      <c r="D37" s="15"/>
      <c r="E37" s="15"/>
      <c r="F37" s="16"/>
      <c r="G37" s="49"/>
      <c r="H37" s="49"/>
      <c r="I37" s="50"/>
      <c r="N37" s="18"/>
      <c r="P37" s="150" t="s">
        <v>58</v>
      </c>
      <c r="Q37" s="24"/>
      <c r="R37" s="25"/>
      <c r="S37" s="19"/>
      <c r="T37" s="19"/>
      <c r="U37" s="19"/>
    </row>
    <row r="38" spans="3:21">
      <c r="C38" s="15"/>
      <c r="D38" s="15"/>
      <c r="E38" s="15"/>
      <c r="F38" s="16"/>
      <c r="G38" s="49"/>
      <c r="H38" s="49"/>
      <c r="I38" s="50"/>
      <c r="N38" s="18"/>
      <c r="P38" s="150" t="s">
        <v>59</v>
      </c>
      <c r="Q38" s="24"/>
      <c r="R38" s="25"/>
      <c r="S38" s="19"/>
      <c r="T38" s="19"/>
      <c r="U38" s="19"/>
    </row>
    <row r="39" spans="3:21">
      <c r="C39" s="15"/>
      <c r="D39" s="15"/>
      <c r="E39" s="15"/>
      <c r="F39" s="16"/>
      <c r="G39" s="49"/>
      <c r="H39" s="49"/>
      <c r="I39" s="50"/>
      <c r="N39" s="18"/>
      <c r="P39" s="150" t="s">
        <v>60</v>
      </c>
      <c r="Q39" s="24"/>
      <c r="R39" s="25"/>
      <c r="S39" s="19"/>
      <c r="T39" s="19"/>
      <c r="U39" s="19"/>
    </row>
    <row r="40" spans="3:21">
      <c r="C40" s="15"/>
      <c r="D40" s="15"/>
      <c r="E40" s="15"/>
      <c r="F40" s="16"/>
      <c r="G40" s="49"/>
      <c r="H40" s="49"/>
      <c r="I40" s="50"/>
      <c r="N40" s="18"/>
      <c r="P40" s="150" t="s">
        <v>61</v>
      </c>
      <c r="Q40" s="24"/>
      <c r="R40" s="25"/>
      <c r="S40" s="19"/>
      <c r="T40" s="19"/>
      <c r="U40" s="19"/>
    </row>
    <row r="41" spans="3:21">
      <c r="N41" s="18"/>
      <c r="P41" s="150" t="s">
        <v>62</v>
      </c>
      <c r="Q41" s="24"/>
      <c r="R41" s="25"/>
      <c r="S41" s="19"/>
      <c r="T41" s="19"/>
      <c r="U41" s="19"/>
    </row>
    <row r="42" spans="3:21">
      <c r="N42" s="18"/>
      <c r="P42" s="150" t="s">
        <v>63</v>
      </c>
      <c r="Q42" s="24"/>
      <c r="R42" s="25"/>
      <c r="S42" s="19"/>
      <c r="T42" s="19"/>
      <c r="U42" s="19"/>
    </row>
    <row r="43" spans="3:21">
      <c r="N43" s="18"/>
      <c r="P43" s="150" t="s">
        <v>64</v>
      </c>
      <c r="Q43" s="24"/>
      <c r="R43" s="25"/>
      <c r="S43" s="19"/>
      <c r="T43" s="19"/>
      <c r="U43" s="19"/>
    </row>
    <row r="44" spans="3:21">
      <c r="N44" s="18"/>
      <c r="P44" s="150" t="s">
        <v>65</v>
      </c>
      <c r="Q44" s="24"/>
      <c r="R44" s="25"/>
      <c r="S44" s="19"/>
      <c r="T44" s="19"/>
      <c r="U44" s="19"/>
    </row>
    <row r="45" spans="3:21" ht="13.5" thickBot="1">
      <c r="N45" s="18"/>
      <c r="P45" s="151" t="s">
        <v>66</v>
      </c>
      <c r="Q45" s="28">
        <v>0.88</v>
      </c>
      <c r="R45" s="29">
        <v>0.8</v>
      </c>
      <c r="S45" s="19"/>
      <c r="T45" s="19"/>
      <c r="U45" s="19"/>
    </row>
    <row r="62" s="30" customFormat="1"/>
  </sheetData>
  <mergeCells count="48">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26:L26"/>
    <mergeCell ref="B27:L27"/>
    <mergeCell ref="P28:S30"/>
    <mergeCell ref="P32:R32"/>
    <mergeCell ref="B16:L16"/>
    <mergeCell ref="B17:C17"/>
    <mergeCell ref="D17:E17"/>
    <mergeCell ref="H17:L17"/>
    <mergeCell ref="B18:C25"/>
    <mergeCell ref="G18:G25"/>
    <mergeCell ref="H18:L25"/>
  </mergeCells>
  <dataValidations count="2">
    <dataValidation type="list" allowBlank="1" showInputMessage="1" showErrorMessage="1" sqref="G32:G40">
      <formula1>#REF!</formula1>
    </dataValidation>
    <dataValidation type="list" allowBlank="1" showInputMessage="1" showErrorMessage="1" sqref="H32:H40">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2"/>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25.140625" style="1" customWidth="1"/>
    <col min="4" max="4" width="9" style="1" customWidth="1"/>
    <col min="5" max="5" width="18.140625" style="1" customWidth="1"/>
    <col min="6" max="6" width="21" style="1" customWidth="1"/>
    <col min="7" max="7" width="16.5703125" style="1" customWidth="1"/>
    <col min="8" max="8" width="17.7109375" style="1" customWidth="1"/>
    <col min="9" max="9" width="20" style="1" customWidth="1"/>
    <col min="10" max="10" width="17" style="1" customWidth="1"/>
    <col min="11" max="11" width="17.28515625" style="1" customWidth="1"/>
    <col min="12" max="12" width="18" style="1" customWidth="1"/>
    <col min="13" max="13" width="18.7109375" style="1" customWidth="1"/>
    <col min="14" max="14" width="17.57031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209</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28.5" customHeight="1">
      <c r="A6" s="3"/>
      <c r="B6" s="197" t="s">
        <v>115</v>
      </c>
      <c r="C6" s="197"/>
      <c r="D6" s="217" t="s">
        <v>3</v>
      </c>
      <c r="E6" s="219"/>
      <c r="F6" s="197" t="s">
        <v>188</v>
      </c>
      <c r="G6" s="197"/>
      <c r="H6" s="197" t="s">
        <v>189</v>
      </c>
      <c r="I6" s="197"/>
      <c r="J6" s="4" t="s">
        <v>117</v>
      </c>
      <c r="K6" s="197" t="s">
        <v>7</v>
      </c>
      <c r="L6" s="197"/>
    </row>
    <row r="7" spans="1:12" ht="68.25" customHeight="1">
      <c r="A7" s="2"/>
      <c r="B7" s="214" t="str">
        <f>+[1]BASE!C12</f>
        <v>Procesos Internos</v>
      </c>
      <c r="C7" s="214"/>
      <c r="D7" s="262" t="s">
        <v>75</v>
      </c>
      <c r="E7" s="263"/>
      <c r="F7" s="214" t="str">
        <f>+[1]BASE!E12</f>
        <v>Porcentaje de dinero comprometido en los plazos establecidos por la normativa</v>
      </c>
      <c r="G7" s="214"/>
      <c r="H7" s="214" t="str">
        <f>+[1]BASE!F12</f>
        <v>Monto comprometido en los plazos establecidos por la normativa / Monto total de los proyectos recibidos</v>
      </c>
      <c r="I7" s="214"/>
      <c r="J7" s="6" t="str">
        <f>+[1]BASE!H12</f>
        <v>Porcentaje</v>
      </c>
      <c r="K7" s="208" t="s">
        <v>70</v>
      </c>
      <c r="L7" s="208"/>
    </row>
    <row r="8" spans="1:12" s="3" customFormat="1" ht="31.5" customHeight="1">
      <c r="B8" s="296" t="s">
        <v>71</v>
      </c>
      <c r="C8" s="297"/>
      <c r="D8" s="216" t="s">
        <v>10</v>
      </c>
      <c r="E8" s="216"/>
      <c r="F8" s="98" t="s">
        <v>11</v>
      </c>
      <c r="G8" s="98" t="s">
        <v>12</v>
      </c>
      <c r="H8" s="98" t="s">
        <v>13</v>
      </c>
      <c r="I8" s="217" t="s">
        <v>73</v>
      </c>
      <c r="J8" s="218"/>
      <c r="K8" s="218"/>
      <c r="L8" s="219"/>
    </row>
    <row r="9" spans="1:12" ht="54" customHeight="1">
      <c r="A9" s="2"/>
      <c r="B9" s="275" t="s">
        <v>15</v>
      </c>
      <c r="C9" s="275"/>
      <c r="D9" s="209">
        <f>+[1]BASE!J12</f>
        <v>0</v>
      </c>
      <c r="E9" s="209"/>
      <c r="F9" s="59">
        <f>+[1]BASE!K12</f>
        <v>1</v>
      </c>
      <c r="G9" s="35" t="s">
        <v>210</v>
      </c>
      <c r="H9" s="87">
        <v>1</v>
      </c>
      <c r="I9" s="262" t="str">
        <f>+[1]BASE!L12</f>
        <v xml:space="preserve">Por eficazmente se entiende ejecutar el monto disponible del período y aquellos montos disponibles de períodos anteriores </v>
      </c>
      <c r="J9" s="295"/>
      <c r="K9" s="295"/>
      <c r="L9" s="263"/>
    </row>
    <row r="10" spans="1:12" ht="25.5" hidden="1" customHeight="1">
      <c r="A10" s="2"/>
      <c r="B10" s="196" t="s">
        <v>17</v>
      </c>
      <c r="C10" s="196"/>
      <c r="D10" s="196"/>
      <c r="E10" s="196"/>
      <c r="F10" s="196"/>
      <c r="G10" s="196"/>
      <c r="H10" s="196"/>
      <c r="I10" s="196"/>
      <c r="J10" s="196"/>
      <c r="K10" s="196"/>
      <c r="L10" s="196"/>
    </row>
    <row r="11" spans="1:12" ht="25.5" hidden="1" customHeight="1">
      <c r="A11" s="2"/>
      <c r="B11" s="205" t="s">
        <v>18</v>
      </c>
      <c r="C11" s="205"/>
      <c r="D11" s="205" t="s">
        <v>19</v>
      </c>
      <c r="E11" s="205"/>
      <c r="F11" s="11" t="s">
        <v>20</v>
      </c>
      <c r="G11" s="205" t="s">
        <v>21</v>
      </c>
      <c r="H11" s="205"/>
      <c r="I11" s="205" t="s">
        <v>22</v>
      </c>
      <c r="J11" s="205"/>
      <c r="K11" s="205"/>
      <c r="L11" s="205"/>
    </row>
    <row r="12" spans="1:12" ht="33" hidden="1" customHeight="1">
      <c r="A12" s="2"/>
      <c r="B12" s="207" t="str">
        <f>+[1]BASE!M12</f>
        <v>Anual</v>
      </c>
      <c r="C12" s="207"/>
      <c r="D12" s="208" t="str">
        <f>+[1]BASE!N12</f>
        <v>Informe</v>
      </c>
      <c r="E12" s="208"/>
      <c r="F12" s="10" t="str">
        <f>+[1]BASE!O12</f>
        <v>Anual</v>
      </c>
      <c r="G12" s="206" t="str">
        <f>+[1]BASE!P12</f>
        <v>Informe</v>
      </c>
      <c r="H12" s="206"/>
      <c r="I12" s="197" t="s">
        <v>76</v>
      </c>
      <c r="J12" s="197" t="s">
        <v>24</v>
      </c>
      <c r="K12" s="197" t="s">
        <v>25</v>
      </c>
      <c r="L12" s="197" t="s">
        <v>26</v>
      </c>
    </row>
    <row r="13" spans="1:12" ht="19.5" hidden="1" customHeight="1">
      <c r="A13" s="2"/>
      <c r="B13" s="196" t="s">
        <v>27</v>
      </c>
      <c r="C13" s="196"/>
      <c r="D13" s="196"/>
      <c r="E13" s="196"/>
      <c r="F13" s="196"/>
      <c r="G13" s="196"/>
      <c r="H13" s="196"/>
      <c r="I13" s="197"/>
      <c r="J13" s="197"/>
      <c r="K13" s="197"/>
      <c r="L13" s="197"/>
    </row>
    <row r="14" spans="1:12" ht="27" hidden="1" customHeight="1">
      <c r="A14" s="2"/>
      <c r="B14" s="205" t="s">
        <v>28</v>
      </c>
      <c r="C14" s="205"/>
      <c r="D14" s="205" t="s">
        <v>29</v>
      </c>
      <c r="E14" s="205"/>
      <c r="F14" s="11" t="s">
        <v>30</v>
      </c>
      <c r="G14" s="205" t="s">
        <v>31</v>
      </c>
      <c r="H14" s="205"/>
      <c r="I14" s="11"/>
      <c r="J14" s="11"/>
      <c r="K14" s="11"/>
      <c r="L14" s="11"/>
    </row>
    <row r="15" spans="1:12" ht="28.5" hidden="1" customHeight="1">
      <c r="A15" s="2"/>
      <c r="B15" s="206" t="str">
        <f>+[1]BASE!Q12</f>
        <v>Dirección FOSUVI</v>
      </c>
      <c r="C15" s="206"/>
      <c r="D15" s="206" t="str">
        <f>+[1]BASE!R12</f>
        <v>Martha Camacho</v>
      </c>
      <c r="E15" s="206"/>
      <c r="F15" s="41" t="str">
        <f>+[1]BASE!S12</f>
        <v>Martha Camacho</v>
      </c>
      <c r="G15" s="206" t="str">
        <f>+[1]BASE!T12</f>
        <v>Gerencia General</v>
      </c>
      <c r="H15" s="206"/>
      <c r="I15" s="12" t="s">
        <v>77</v>
      </c>
      <c r="J15" s="13" t="s">
        <v>78</v>
      </c>
      <c r="K15" s="13" t="s">
        <v>79</v>
      </c>
      <c r="L15" s="13" t="s">
        <v>80</v>
      </c>
    </row>
    <row r="16" spans="1:12" ht="28.5" customHeight="1">
      <c r="A16" s="2"/>
      <c r="B16" s="196" t="s">
        <v>32</v>
      </c>
      <c r="C16" s="196"/>
      <c r="D16" s="196"/>
      <c r="E16" s="196"/>
      <c r="F16" s="196"/>
      <c r="G16" s="196"/>
      <c r="H16" s="196"/>
      <c r="I16" s="196"/>
      <c r="J16" s="196"/>
      <c r="K16" s="196"/>
      <c r="L16" s="196"/>
    </row>
    <row r="17" spans="1:12" ht="28.5" customHeight="1">
      <c r="A17" s="2"/>
      <c r="B17" s="282" t="s">
        <v>173</v>
      </c>
      <c r="C17" s="282"/>
      <c r="D17" s="282" t="s">
        <v>211</v>
      </c>
      <c r="E17" s="282"/>
      <c r="F17" s="282" t="s">
        <v>212</v>
      </c>
      <c r="G17" s="282"/>
      <c r="H17" s="70" t="s">
        <v>54</v>
      </c>
      <c r="I17" s="282" t="s">
        <v>37</v>
      </c>
      <c r="J17" s="282"/>
      <c r="K17" s="282"/>
      <c r="L17" s="282"/>
    </row>
    <row r="18" spans="1:12" ht="129" customHeight="1">
      <c r="A18" s="2"/>
      <c r="B18" s="319" t="s">
        <v>213</v>
      </c>
      <c r="C18" s="319"/>
      <c r="D18" s="320">
        <f>5664.2*1000000</f>
        <v>5664200000</v>
      </c>
      <c r="E18" s="321"/>
      <c r="F18" s="320">
        <v>0</v>
      </c>
      <c r="G18" s="321"/>
      <c r="H18" s="133">
        <f>F18/D18</f>
        <v>0</v>
      </c>
      <c r="I18" s="199" t="s">
        <v>404</v>
      </c>
      <c r="J18" s="322"/>
      <c r="K18" s="322"/>
      <c r="L18" s="323"/>
    </row>
    <row r="19" spans="1:12" ht="18.75" hidden="1">
      <c r="B19" s="196" t="s">
        <v>51</v>
      </c>
      <c r="C19" s="196"/>
      <c r="D19" s="196"/>
      <c r="E19" s="196"/>
      <c r="F19" s="196"/>
      <c r="G19" s="196"/>
      <c r="H19" s="196"/>
      <c r="I19" s="196"/>
      <c r="J19" s="196"/>
      <c r="K19" s="196"/>
      <c r="L19" s="196"/>
    </row>
    <row r="20" spans="1:12" ht="28.5" hidden="1">
      <c r="B20" s="266"/>
      <c r="C20" s="266"/>
      <c r="D20" s="266"/>
      <c r="E20" s="266"/>
      <c r="F20" s="266"/>
      <c r="G20" s="266"/>
      <c r="H20" s="266"/>
      <c r="I20" s="266"/>
      <c r="J20" s="266"/>
      <c r="K20" s="266"/>
      <c r="L20" s="266"/>
    </row>
    <row r="21" spans="1:12" ht="18.75" hidden="1">
      <c r="B21" s="196" t="s">
        <v>214</v>
      </c>
      <c r="C21" s="196"/>
      <c r="D21" s="196"/>
      <c r="E21" s="196"/>
      <c r="F21" s="196"/>
      <c r="G21" s="196"/>
      <c r="H21" s="196"/>
      <c r="I21" s="196"/>
      <c r="J21" s="196"/>
      <c r="K21" s="196"/>
      <c r="L21" s="196"/>
    </row>
    <row r="22" spans="1:12" ht="30" hidden="1" customHeight="1">
      <c r="B22" s="312" t="s">
        <v>215</v>
      </c>
      <c r="C22" s="312"/>
      <c r="D22" s="312"/>
      <c r="E22" s="312"/>
      <c r="F22" s="184" t="s">
        <v>216</v>
      </c>
      <c r="G22" s="184" t="s">
        <v>217</v>
      </c>
      <c r="H22" s="184" t="s">
        <v>218</v>
      </c>
      <c r="I22" s="184" t="s">
        <v>219</v>
      </c>
      <c r="J22" s="184" t="s">
        <v>220</v>
      </c>
      <c r="K22" s="184" t="s">
        <v>221</v>
      </c>
      <c r="L22" s="184" t="s">
        <v>222</v>
      </c>
    </row>
    <row r="23" spans="1:12" s="2" customFormat="1" ht="15" hidden="1" customHeight="1">
      <c r="B23" s="134">
        <v>1</v>
      </c>
      <c r="C23" s="313" t="s">
        <v>223</v>
      </c>
      <c r="D23" s="314"/>
      <c r="E23" s="315"/>
      <c r="F23" s="185" t="s">
        <v>224</v>
      </c>
      <c r="G23" s="135">
        <v>42461</v>
      </c>
      <c r="H23" s="136"/>
      <c r="I23" s="135">
        <v>42520</v>
      </c>
      <c r="J23" s="137"/>
      <c r="K23" s="186" t="str">
        <f>IF(G23=H23,"si","no")</f>
        <v>no</v>
      </c>
      <c r="L23" s="186" t="str">
        <f>IF(I23=J23,"si","no")</f>
        <v>no</v>
      </c>
    </row>
    <row r="24" spans="1:12" s="2" customFormat="1" ht="30" hidden="1">
      <c r="B24" s="134">
        <v>2</v>
      </c>
      <c r="C24" s="316" t="s">
        <v>225</v>
      </c>
      <c r="D24" s="317"/>
      <c r="E24" s="318"/>
      <c r="F24" s="185" t="s">
        <v>224</v>
      </c>
      <c r="G24" s="135">
        <v>42461</v>
      </c>
      <c r="H24" s="137"/>
      <c r="I24" s="135">
        <v>42520</v>
      </c>
      <c r="J24" s="138"/>
      <c r="K24" s="186" t="str">
        <f t="shared" ref="K24:K37" si="0">IF(G24=H24,"si","no")</f>
        <v>no</v>
      </c>
      <c r="L24" s="186" t="str">
        <f t="shared" ref="L24:L37" si="1">IF(I24=J24,"si","no")</f>
        <v>no</v>
      </c>
    </row>
    <row r="25" spans="1:12" ht="30" hidden="1">
      <c r="B25" s="134">
        <v>3</v>
      </c>
      <c r="C25" s="316" t="s">
        <v>226</v>
      </c>
      <c r="D25" s="317"/>
      <c r="E25" s="318"/>
      <c r="F25" s="185" t="s">
        <v>224</v>
      </c>
      <c r="G25" s="135">
        <v>42522</v>
      </c>
      <c r="H25" s="137"/>
      <c r="I25" s="135">
        <v>42643</v>
      </c>
      <c r="J25" s="138"/>
      <c r="K25" s="186" t="str">
        <f t="shared" si="0"/>
        <v>no</v>
      </c>
      <c r="L25" s="186" t="str">
        <f t="shared" si="1"/>
        <v>no</v>
      </c>
    </row>
    <row r="26" spans="1:12" ht="30" hidden="1">
      <c r="B26" s="134">
        <v>4</v>
      </c>
      <c r="C26" s="316" t="s">
        <v>227</v>
      </c>
      <c r="D26" s="317"/>
      <c r="E26" s="318"/>
      <c r="F26" s="185" t="s">
        <v>228</v>
      </c>
      <c r="G26" s="135">
        <v>42675</v>
      </c>
      <c r="H26" s="137"/>
      <c r="I26" s="135">
        <v>42704</v>
      </c>
      <c r="J26" s="138"/>
      <c r="K26" s="186" t="str">
        <f t="shared" si="0"/>
        <v>no</v>
      </c>
      <c r="L26" s="186" t="str">
        <f t="shared" si="1"/>
        <v>no</v>
      </c>
    </row>
    <row r="27" spans="1:12" ht="14.25" hidden="1" customHeight="1">
      <c r="B27" s="134">
        <v>5</v>
      </c>
      <c r="C27" s="316" t="s">
        <v>229</v>
      </c>
      <c r="D27" s="317"/>
      <c r="E27" s="318"/>
      <c r="F27" s="185" t="s">
        <v>224</v>
      </c>
      <c r="G27" s="135">
        <v>42795</v>
      </c>
      <c r="H27" s="137"/>
      <c r="I27" s="135">
        <v>43829</v>
      </c>
      <c r="J27" s="138"/>
      <c r="K27" s="186" t="str">
        <f t="shared" si="0"/>
        <v>no</v>
      </c>
      <c r="L27" s="186" t="str">
        <f t="shared" si="1"/>
        <v>no</v>
      </c>
    </row>
    <row r="28" spans="1:12" ht="14.25" hidden="1">
      <c r="B28" s="139">
        <v>6</v>
      </c>
      <c r="C28" s="310">
        <f>+[1]BASE!AC12</f>
        <v>0</v>
      </c>
      <c r="D28" s="311"/>
      <c r="E28" s="311"/>
      <c r="F28" s="140"/>
      <c r="G28" s="137"/>
      <c r="H28" s="137"/>
      <c r="I28" s="141"/>
      <c r="J28" s="142"/>
      <c r="K28" s="186" t="str">
        <f t="shared" si="0"/>
        <v>si</v>
      </c>
      <c r="L28" s="187" t="str">
        <f t="shared" si="1"/>
        <v>si</v>
      </c>
    </row>
    <row r="29" spans="1:12" ht="14.25" hidden="1" customHeight="1">
      <c r="B29" s="139">
        <v>7</v>
      </c>
      <c r="C29" s="310">
        <f>+[1]BASE!AD12</f>
        <v>0</v>
      </c>
      <c r="D29" s="311"/>
      <c r="E29" s="311"/>
      <c r="F29" s="143"/>
      <c r="G29" s="138"/>
      <c r="H29" s="138"/>
      <c r="I29" s="138"/>
      <c r="J29" s="142"/>
      <c r="K29" s="186" t="str">
        <f t="shared" si="0"/>
        <v>si</v>
      </c>
      <c r="L29" s="187" t="str">
        <f t="shared" si="1"/>
        <v>si</v>
      </c>
    </row>
    <row r="30" spans="1:12" ht="14.25" hidden="1" customHeight="1">
      <c r="B30" s="139">
        <v>8</v>
      </c>
      <c r="C30" s="310">
        <f>+[1]BASE!AE12</f>
        <v>0</v>
      </c>
      <c r="D30" s="311"/>
      <c r="E30" s="311"/>
      <c r="F30" s="143"/>
      <c r="G30" s="138"/>
      <c r="H30" s="138"/>
      <c r="I30" s="138"/>
      <c r="J30" s="142"/>
      <c r="K30" s="186" t="str">
        <f t="shared" si="0"/>
        <v>si</v>
      </c>
      <c r="L30" s="187" t="str">
        <f t="shared" si="1"/>
        <v>si</v>
      </c>
    </row>
    <row r="31" spans="1:12" ht="14.25" hidden="1" customHeight="1">
      <c r="B31" s="139">
        <v>9</v>
      </c>
      <c r="C31" s="310">
        <f>+[1]BASE!AF12</f>
        <v>0</v>
      </c>
      <c r="D31" s="311"/>
      <c r="E31" s="311"/>
      <c r="F31" s="143"/>
      <c r="G31" s="138"/>
      <c r="H31" s="138"/>
      <c r="I31" s="138"/>
      <c r="J31" s="142"/>
      <c r="K31" s="186" t="str">
        <f t="shared" si="0"/>
        <v>si</v>
      </c>
      <c r="L31" s="187" t="str">
        <f t="shared" si="1"/>
        <v>si</v>
      </c>
    </row>
    <row r="32" spans="1:12" ht="14.25" hidden="1" customHeight="1">
      <c r="B32" s="139">
        <v>10</v>
      </c>
      <c r="C32" s="310">
        <f>+[1]BASE!AG12</f>
        <v>0</v>
      </c>
      <c r="D32" s="311"/>
      <c r="E32" s="311"/>
      <c r="F32" s="143"/>
      <c r="G32" s="138"/>
      <c r="H32" s="138"/>
      <c r="I32" s="138"/>
      <c r="J32" s="142"/>
      <c r="K32" s="186" t="str">
        <f t="shared" si="0"/>
        <v>si</v>
      </c>
      <c r="L32" s="187" t="str">
        <f t="shared" si="1"/>
        <v>si</v>
      </c>
    </row>
    <row r="33" spans="2:21" ht="14.25" hidden="1" customHeight="1">
      <c r="B33" s="139">
        <v>11</v>
      </c>
      <c r="C33" s="310">
        <f>+[1]BASE!AH12</f>
        <v>0</v>
      </c>
      <c r="D33" s="311"/>
      <c r="E33" s="311"/>
      <c r="F33" s="143"/>
      <c r="G33" s="138"/>
      <c r="H33" s="138"/>
      <c r="I33" s="138"/>
      <c r="J33" s="142"/>
      <c r="K33" s="186" t="str">
        <f t="shared" si="0"/>
        <v>si</v>
      </c>
      <c r="L33" s="187" t="str">
        <f t="shared" si="1"/>
        <v>si</v>
      </c>
    </row>
    <row r="34" spans="2:21" ht="15" hidden="1" customHeight="1">
      <c r="B34" s="139">
        <v>12</v>
      </c>
      <c r="C34" s="310">
        <f>+[1]BASE!AI12</f>
        <v>0</v>
      </c>
      <c r="D34" s="311"/>
      <c r="E34" s="311"/>
      <c r="F34" s="143"/>
      <c r="G34" s="138"/>
      <c r="H34" s="138"/>
      <c r="I34" s="138"/>
      <c r="J34" s="142"/>
      <c r="K34" s="186" t="str">
        <f t="shared" si="0"/>
        <v>si</v>
      </c>
      <c r="L34" s="187" t="str">
        <f t="shared" si="1"/>
        <v>si</v>
      </c>
    </row>
    <row r="35" spans="2:21" ht="14.25" hidden="1">
      <c r="B35" s="139">
        <v>13</v>
      </c>
      <c r="C35" s="310">
        <f>+[1]BASE!AJ12</f>
        <v>0</v>
      </c>
      <c r="D35" s="311"/>
      <c r="E35" s="311"/>
      <c r="F35" s="143"/>
      <c r="G35" s="138"/>
      <c r="H35" s="138"/>
      <c r="I35" s="138"/>
      <c r="J35" s="142"/>
      <c r="K35" s="186" t="str">
        <f t="shared" si="0"/>
        <v>si</v>
      </c>
      <c r="L35" s="187" t="str">
        <f t="shared" si="1"/>
        <v>si</v>
      </c>
    </row>
    <row r="36" spans="2:21" ht="14.25" hidden="1">
      <c r="B36" s="139">
        <v>14</v>
      </c>
      <c r="C36" s="310">
        <f>+[1]BASE!AK12</f>
        <v>0</v>
      </c>
      <c r="D36" s="311"/>
      <c r="E36" s="311"/>
      <c r="F36" s="143"/>
      <c r="G36" s="138"/>
      <c r="H36" s="138"/>
      <c r="I36" s="138"/>
      <c r="J36" s="142"/>
      <c r="K36" s="186" t="str">
        <f t="shared" si="0"/>
        <v>si</v>
      </c>
      <c r="L36" s="187" t="str">
        <f t="shared" si="1"/>
        <v>si</v>
      </c>
    </row>
    <row r="37" spans="2:21" ht="15.75" hidden="1" customHeight="1" thickBot="1">
      <c r="B37" s="144">
        <v>15</v>
      </c>
      <c r="C37" s="308">
        <f>+[1]BASE!AL12</f>
        <v>0</v>
      </c>
      <c r="D37" s="309"/>
      <c r="E37" s="309"/>
      <c r="F37" s="145"/>
      <c r="G37" s="146"/>
      <c r="H37" s="146"/>
      <c r="I37" s="146"/>
      <c r="J37" s="147"/>
      <c r="K37" s="188" t="str">
        <f t="shared" si="0"/>
        <v>si</v>
      </c>
      <c r="L37" s="189" t="str">
        <f t="shared" si="1"/>
        <v>si</v>
      </c>
      <c r="P37" s="264"/>
      <c r="Q37" s="264"/>
      <c r="R37" s="264"/>
      <c r="S37" s="264"/>
    </row>
    <row r="38" spans="2:21" ht="12.75" customHeight="1">
      <c r="P38" s="264"/>
      <c r="Q38" s="264"/>
      <c r="R38" s="264"/>
      <c r="S38" s="264"/>
      <c r="T38" s="48"/>
      <c r="U38" s="48"/>
    </row>
    <row r="39" spans="2:21" ht="12.75" customHeight="1">
      <c r="O39" s="48"/>
      <c r="P39" s="264"/>
      <c r="Q39" s="264"/>
      <c r="R39" s="264"/>
      <c r="S39" s="264"/>
      <c r="T39" s="48"/>
      <c r="U39" s="48"/>
    </row>
    <row r="40" spans="2:21" ht="12.75" customHeight="1">
      <c r="O40" s="48"/>
      <c r="P40" s="264"/>
      <c r="Q40" s="264"/>
      <c r="R40" s="264"/>
      <c r="S40" s="264"/>
      <c r="T40" s="48"/>
      <c r="U40" s="48"/>
    </row>
    <row r="41" spans="2:21" ht="13.5" customHeight="1" thickBot="1">
      <c r="P41" s="48"/>
      <c r="Q41" s="48"/>
      <c r="R41" s="48"/>
      <c r="S41" s="48"/>
      <c r="T41" s="19"/>
      <c r="U41" s="19"/>
    </row>
    <row r="42" spans="2:21" ht="27" thickBot="1">
      <c r="C42" s="15"/>
      <c r="D42" s="15"/>
      <c r="E42" s="15"/>
      <c r="F42" s="16"/>
      <c r="G42" s="49"/>
      <c r="H42" s="49"/>
      <c r="I42" s="50"/>
      <c r="P42" s="194"/>
      <c r="Q42" s="194"/>
      <c r="R42" s="195"/>
      <c r="S42" s="19"/>
      <c r="T42" s="167"/>
      <c r="U42" s="167"/>
    </row>
    <row r="43" spans="2:21" ht="13.5" customHeight="1">
      <c r="C43" s="15"/>
      <c r="D43" s="15"/>
      <c r="E43" s="15"/>
      <c r="F43" s="16"/>
      <c r="G43" s="49"/>
      <c r="H43" s="49"/>
      <c r="I43" s="50"/>
      <c r="P43" s="21" t="s">
        <v>52</v>
      </c>
      <c r="Q43" s="21" t="s">
        <v>53</v>
      </c>
      <c r="R43" s="22" t="s">
        <v>54</v>
      </c>
      <c r="S43" s="17"/>
      <c r="T43" s="17"/>
      <c r="U43" s="17"/>
    </row>
    <row r="44" spans="2:21">
      <c r="C44" s="15"/>
      <c r="D44" s="15"/>
      <c r="E44" s="15"/>
      <c r="F44" s="16"/>
      <c r="G44" s="49"/>
      <c r="H44" s="49"/>
      <c r="I44" s="50"/>
      <c r="N44" s="18"/>
      <c r="P44" s="26" t="s">
        <v>55</v>
      </c>
      <c r="Q44" s="24"/>
      <c r="R44" s="25"/>
      <c r="S44" s="19"/>
      <c r="T44" s="19"/>
      <c r="U44" s="19"/>
    </row>
    <row r="45" spans="2:21">
      <c r="C45" s="15"/>
      <c r="D45" s="15"/>
      <c r="E45" s="15"/>
      <c r="F45" s="16"/>
      <c r="G45" s="49"/>
      <c r="H45" s="49"/>
      <c r="I45" s="50"/>
      <c r="N45" s="18"/>
      <c r="P45" s="26" t="s">
        <v>56</v>
      </c>
      <c r="Q45" s="24"/>
      <c r="R45" s="25"/>
      <c r="S45" s="19"/>
      <c r="T45" s="19"/>
      <c r="U45" s="19"/>
    </row>
    <row r="46" spans="2:21">
      <c r="C46" s="15"/>
      <c r="D46" s="15"/>
      <c r="E46" s="15"/>
      <c r="F46" s="16"/>
      <c r="G46" s="49"/>
      <c r="H46" s="49"/>
      <c r="I46" s="50"/>
      <c r="N46" s="18"/>
      <c r="P46" s="26" t="s">
        <v>57</v>
      </c>
      <c r="Q46" s="24"/>
      <c r="R46" s="25"/>
      <c r="S46" s="19"/>
      <c r="T46" s="19"/>
      <c r="U46" s="19"/>
    </row>
    <row r="47" spans="2:21">
      <c r="C47" s="15"/>
      <c r="D47" s="15"/>
      <c r="E47" s="15"/>
      <c r="F47" s="16"/>
      <c r="G47" s="49"/>
      <c r="H47" s="49"/>
      <c r="I47" s="50"/>
      <c r="N47" s="18"/>
      <c r="P47" s="26" t="s">
        <v>58</v>
      </c>
      <c r="Q47" s="24"/>
      <c r="R47" s="25"/>
      <c r="S47" s="19"/>
      <c r="T47" s="19"/>
      <c r="U47" s="19"/>
    </row>
    <row r="48" spans="2:21">
      <c r="C48" s="15"/>
      <c r="D48" s="15"/>
      <c r="E48" s="15"/>
      <c r="F48" s="16"/>
      <c r="G48" s="49"/>
      <c r="H48" s="49"/>
      <c r="I48" s="50"/>
      <c r="N48" s="18"/>
      <c r="P48" s="26" t="s">
        <v>59</v>
      </c>
      <c r="Q48" s="24"/>
      <c r="R48" s="25"/>
      <c r="S48" s="19"/>
      <c r="T48" s="19"/>
      <c r="U48" s="19"/>
    </row>
    <row r="49" spans="3:21">
      <c r="C49" s="15"/>
      <c r="D49" s="15"/>
      <c r="E49" s="15"/>
      <c r="F49" s="16"/>
      <c r="G49" s="49"/>
      <c r="H49" s="49"/>
      <c r="I49" s="50"/>
      <c r="N49" s="18"/>
      <c r="P49" s="26" t="s">
        <v>60</v>
      </c>
      <c r="Q49" s="24"/>
      <c r="R49" s="25"/>
      <c r="S49" s="19"/>
      <c r="T49" s="19"/>
      <c r="U49" s="19"/>
    </row>
    <row r="50" spans="3:21">
      <c r="C50" s="15"/>
      <c r="D50" s="15"/>
      <c r="E50" s="15"/>
      <c r="F50" s="16"/>
      <c r="G50" s="49"/>
      <c r="H50" s="49"/>
      <c r="I50" s="50"/>
      <c r="N50" s="18"/>
      <c r="P50" s="26" t="s">
        <v>61</v>
      </c>
      <c r="Q50" s="24"/>
      <c r="R50" s="25"/>
      <c r="S50" s="19"/>
      <c r="T50" s="19"/>
      <c r="U50" s="19"/>
    </row>
    <row r="51" spans="3:21">
      <c r="N51" s="18"/>
      <c r="P51" s="26" t="s">
        <v>62</v>
      </c>
      <c r="Q51" s="24"/>
      <c r="R51" s="25"/>
      <c r="S51" s="19"/>
      <c r="T51" s="19"/>
      <c r="U51" s="19"/>
    </row>
    <row r="52" spans="3:21">
      <c r="N52" s="18"/>
      <c r="P52" s="26" t="s">
        <v>63</v>
      </c>
      <c r="Q52" s="24"/>
      <c r="R52" s="25"/>
      <c r="S52" s="19"/>
      <c r="T52" s="19"/>
      <c r="U52" s="19"/>
    </row>
    <row r="53" spans="3:21">
      <c r="N53" s="18"/>
      <c r="P53" s="26" t="s">
        <v>64</v>
      </c>
      <c r="Q53" s="24"/>
      <c r="R53" s="25"/>
      <c r="S53" s="19"/>
      <c r="T53" s="19"/>
      <c r="U53" s="19"/>
    </row>
    <row r="54" spans="3:21">
      <c r="N54" s="18"/>
      <c r="P54" s="26" t="s">
        <v>65</v>
      </c>
      <c r="Q54" s="24"/>
      <c r="R54" s="25"/>
      <c r="S54" s="19"/>
      <c r="T54" s="19"/>
      <c r="U54" s="19"/>
    </row>
    <row r="55" spans="3:21" ht="13.5" thickBot="1">
      <c r="N55" s="18"/>
      <c r="P55" s="27" t="s">
        <v>66</v>
      </c>
      <c r="Q55" s="28">
        <v>0</v>
      </c>
      <c r="R55" s="29">
        <v>1</v>
      </c>
      <c r="S55" s="19"/>
      <c r="T55" s="19"/>
      <c r="U55" s="19"/>
    </row>
    <row r="72" s="30" customFormat="1"/>
  </sheetData>
  <mergeCells count="67">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J12:J13"/>
    <mergeCell ref="K12:K13"/>
    <mergeCell ref="B9:C9"/>
    <mergeCell ref="D9:E9"/>
    <mergeCell ref="I9:L9"/>
    <mergeCell ref="B10:L10"/>
    <mergeCell ref="B11:C11"/>
    <mergeCell ref="D11:E11"/>
    <mergeCell ref="G11:H11"/>
    <mergeCell ref="I11:L11"/>
    <mergeCell ref="B18:C18"/>
    <mergeCell ref="D18:E18"/>
    <mergeCell ref="F18:G18"/>
    <mergeCell ref="I18:L18"/>
    <mergeCell ref="L12:L13"/>
    <mergeCell ref="B13:H13"/>
    <mergeCell ref="B14:C14"/>
    <mergeCell ref="D14:E14"/>
    <mergeCell ref="G14:H14"/>
    <mergeCell ref="B15:C15"/>
    <mergeCell ref="D15:E15"/>
    <mergeCell ref="G15:H15"/>
    <mergeCell ref="B12:C12"/>
    <mergeCell ref="D12:E12"/>
    <mergeCell ref="G12:H12"/>
    <mergeCell ref="I12:I13"/>
    <mergeCell ref="B16:L16"/>
    <mergeCell ref="B17:C17"/>
    <mergeCell ref="D17:E17"/>
    <mergeCell ref="F17:G17"/>
    <mergeCell ref="I17:L17"/>
    <mergeCell ref="C30:E30"/>
    <mergeCell ref="B19:L19"/>
    <mergeCell ref="B20:L20"/>
    <mergeCell ref="B21:L21"/>
    <mergeCell ref="B22:E22"/>
    <mergeCell ref="C23:E23"/>
    <mergeCell ref="C24:E24"/>
    <mergeCell ref="C25:E25"/>
    <mergeCell ref="C26:E26"/>
    <mergeCell ref="C27:E27"/>
    <mergeCell ref="C28:E28"/>
    <mergeCell ref="C29:E29"/>
    <mergeCell ref="C37:E37"/>
    <mergeCell ref="P37:S40"/>
    <mergeCell ref="P42:R42"/>
    <mergeCell ref="C31:E31"/>
    <mergeCell ref="C32:E32"/>
    <mergeCell ref="C33:E33"/>
    <mergeCell ref="C34:E34"/>
    <mergeCell ref="C35:E35"/>
    <mergeCell ref="C36:E36"/>
  </mergeCells>
  <conditionalFormatting sqref="K23:K37">
    <cfRule type="cellIs" dxfId="3" priority="3" operator="equal">
      <formula>"NO"</formula>
    </cfRule>
    <cfRule type="cellIs" dxfId="2" priority="4" operator="equal">
      <formula>"SI"</formula>
    </cfRule>
  </conditionalFormatting>
  <conditionalFormatting sqref="L23:L37">
    <cfRule type="cellIs" dxfId="1" priority="1" operator="equal">
      <formula>"NO"</formula>
    </cfRule>
    <cfRule type="cellIs" dxfId="0" priority="2" operator="equal">
      <formula>"SI"</formula>
    </cfRule>
  </conditionalFormatting>
  <dataValidations count="2">
    <dataValidation type="list" allowBlank="1" showInputMessage="1" showErrorMessage="1" sqref="G42:G50">
      <formula1>#REF!</formula1>
    </dataValidation>
    <dataValidation type="list" allowBlank="1" showInputMessage="1" showErrorMessage="1" sqref="H42:H50">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5"/>
  <sheetViews>
    <sheetView showGridLines="0"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22.5703125" style="1" customWidth="1"/>
    <col min="3" max="3" width="14.85546875" style="1" customWidth="1"/>
    <col min="4" max="4" width="9" style="1" customWidth="1"/>
    <col min="5" max="5" width="11.42578125" style="1" customWidth="1"/>
    <col min="6" max="6" width="15.5703125" style="1" customWidth="1"/>
    <col min="7" max="7" width="14.85546875" style="1" customWidth="1"/>
    <col min="8" max="8" width="12.7109375" style="1" customWidth="1"/>
    <col min="9" max="9" width="20" style="1" customWidth="1"/>
    <col min="10" max="10" width="17" style="1" customWidth="1"/>
    <col min="11" max="11" width="17.28515625" style="1" customWidth="1"/>
    <col min="12" max="12" width="18" style="1" customWidth="1"/>
    <col min="13" max="13" width="24.85546875" style="1" customWidth="1"/>
    <col min="14" max="14" width="17.8554687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16384" width="11.42578125" style="1"/>
  </cols>
  <sheetData>
    <row r="2" spans="1:12" ht="15" customHeight="1">
      <c r="A2" s="257" t="s">
        <v>230</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3" customHeight="1">
      <c r="A6" s="3"/>
      <c r="B6" s="197" t="s">
        <v>115</v>
      </c>
      <c r="C6" s="197"/>
      <c r="D6" s="217" t="s">
        <v>72</v>
      </c>
      <c r="E6" s="219"/>
      <c r="F6" s="197" t="s">
        <v>4</v>
      </c>
      <c r="G6" s="197"/>
      <c r="H6" s="197" t="s">
        <v>5</v>
      </c>
      <c r="I6" s="197"/>
      <c r="J6" s="4" t="s">
        <v>6</v>
      </c>
      <c r="K6" s="197" t="s">
        <v>7</v>
      </c>
      <c r="L6" s="197"/>
    </row>
    <row r="7" spans="1:12" ht="63.75" customHeight="1">
      <c r="A7" s="2"/>
      <c r="B7" s="214" t="str">
        <f>+[1]BASE!C13</f>
        <v>Procesos Internos</v>
      </c>
      <c r="C7" s="214"/>
      <c r="D7" s="262" t="s">
        <v>163</v>
      </c>
      <c r="E7" s="263"/>
      <c r="F7" s="214" t="str">
        <f>+[1]BASE!E13</f>
        <v>Porcentaje de entidades autorizadas con índice de eficiencia superior al 75%</v>
      </c>
      <c r="G7" s="214"/>
      <c r="H7" s="214" t="str">
        <f>+[1]BASE!F13</f>
        <v>Número de entidades autorizadas con índice de eficiencia superior al 75% / Total de entidades autorizadas</v>
      </c>
      <c r="I7" s="214"/>
      <c r="J7" s="6" t="str">
        <f>+[1]BASE!H13</f>
        <v>Porcentaje</v>
      </c>
      <c r="K7" s="215" t="s">
        <v>70</v>
      </c>
      <c r="L7" s="215"/>
    </row>
    <row r="8" spans="1:12" s="3" customFormat="1" ht="33" customHeight="1">
      <c r="B8" s="197" t="s">
        <v>71</v>
      </c>
      <c r="C8" s="197"/>
      <c r="D8" s="197" t="s">
        <v>106</v>
      </c>
      <c r="E8" s="197"/>
      <c r="F8" s="4" t="s">
        <v>107</v>
      </c>
      <c r="G8" s="110" t="s">
        <v>231</v>
      </c>
      <c r="H8" s="7" t="s">
        <v>13</v>
      </c>
      <c r="I8" s="197" t="s">
        <v>73</v>
      </c>
      <c r="J8" s="197"/>
      <c r="K8" s="197"/>
      <c r="L8" s="197"/>
    </row>
    <row r="9" spans="1:12" ht="55.5" customHeight="1">
      <c r="A9" s="2"/>
      <c r="B9" s="275" t="s">
        <v>232</v>
      </c>
      <c r="C9" s="275"/>
      <c r="D9" s="335">
        <f>+[1]BASE!J13</f>
        <v>0.68</v>
      </c>
      <c r="E9" s="336"/>
      <c r="F9" s="59">
        <f>+[1]BASE!K13</f>
        <v>0.73</v>
      </c>
      <c r="G9" s="35" t="s">
        <v>233</v>
      </c>
      <c r="H9" s="87">
        <v>0.78</v>
      </c>
      <c r="I9" s="337" t="str">
        <f>+[1]BASE!L13</f>
        <v>El índice de eficiencia mide los procesos de las Entidades Autorizadas, en relación con la formulación del expediente, el cumplimiento de la normativa de trámite (incluye una valoración en relación con los reprocesos), el tiempo promedio de la formalización y la canalización de recursos.</v>
      </c>
      <c r="J9" s="337"/>
      <c r="K9" s="337"/>
      <c r="L9" s="337"/>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+[1]BASE!M13</f>
        <v>Anual</v>
      </c>
      <c r="C12" s="251"/>
      <c r="D12" s="208" t="str">
        <f>+[1]BASE!N13</f>
        <v>Informe</v>
      </c>
      <c r="E12" s="208"/>
      <c r="F12" s="41" t="str">
        <f>+[1]BASE!O13</f>
        <v>Anual</v>
      </c>
      <c r="G12" s="248" t="str">
        <f>+[1]BASE!P13</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thickBot="1">
      <c r="A15" s="2"/>
      <c r="B15" s="206" t="str">
        <f>+[1]BASE!Q13</f>
        <v>Dirección FOSUVI</v>
      </c>
      <c r="C15" s="206"/>
      <c r="D15" s="206" t="str">
        <f>+[1]BASE!R13</f>
        <v>Martha Camacho</v>
      </c>
      <c r="E15" s="206"/>
      <c r="F15" s="41" t="str">
        <f>+[1]BASE!S13</f>
        <v>Dirección FOSUVI</v>
      </c>
      <c r="G15" s="248" t="str">
        <f>+[1]BASE!T13</f>
        <v>Gerencia General</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12" ht="30" customHeight="1">
      <c r="A17" s="2"/>
      <c r="B17" s="197" t="s">
        <v>234</v>
      </c>
      <c r="C17" s="197"/>
      <c r="D17" s="197" t="s">
        <v>235</v>
      </c>
      <c r="E17" s="197"/>
      <c r="F17" s="4" t="s">
        <v>236</v>
      </c>
      <c r="G17" s="4" t="s">
        <v>54</v>
      </c>
      <c r="H17" s="197" t="s">
        <v>37</v>
      </c>
      <c r="I17" s="197"/>
      <c r="J17" s="197"/>
      <c r="K17" s="197"/>
      <c r="L17" s="197"/>
    </row>
    <row r="18" spans="1:12" ht="15">
      <c r="A18" s="2"/>
      <c r="B18" s="324" t="s">
        <v>237</v>
      </c>
      <c r="C18" s="324"/>
      <c r="D18" s="325">
        <v>86.285714285714292</v>
      </c>
      <c r="E18" s="325"/>
      <c r="F18" s="70" t="s">
        <v>121</v>
      </c>
      <c r="G18" s="329">
        <f>11/21</f>
        <v>0.52380952380952384</v>
      </c>
      <c r="H18" s="227" t="s">
        <v>238</v>
      </c>
      <c r="I18" s="228"/>
      <c r="J18" s="228"/>
      <c r="K18" s="228"/>
      <c r="L18" s="229"/>
    </row>
    <row r="19" spans="1:12" ht="15">
      <c r="A19" s="2"/>
      <c r="B19" s="324" t="s">
        <v>239</v>
      </c>
      <c r="C19" s="324"/>
      <c r="D19" s="325">
        <v>86.102040816326536</v>
      </c>
      <c r="E19" s="325"/>
      <c r="F19" s="70" t="s">
        <v>121</v>
      </c>
      <c r="G19" s="330"/>
      <c r="H19" s="332"/>
      <c r="I19" s="333"/>
      <c r="J19" s="333"/>
      <c r="K19" s="333"/>
      <c r="L19" s="334"/>
    </row>
    <row r="20" spans="1:12" ht="15">
      <c r="A20" s="2"/>
      <c r="B20" s="324" t="s">
        <v>240</v>
      </c>
      <c r="C20" s="324"/>
      <c r="D20" s="325">
        <v>80.029612809046043</v>
      </c>
      <c r="E20" s="325"/>
      <c r="F20" s="70" t="s">
        <v>121</v>
      </c>
      <c r="G20" s="330"/>
      <c r="H20" s="332"/>
      <c r="I20" s="333"/>
      <c r="J20" s="333"/>
      <c r="K20" s="333"/>
      <c r="L20" s="334"/>
    </row>
    <row r="21" spans="1:12" ht="15">
      <c r="A21" s="2"/>
      <c r="B21" s="324" t="s">
        <v>241</v>
      </c>
      <c r="C21" s="324"/>
      <c r="D21" s="325">
        <v>79.91877610986225</v>
      </c>
      <c r="E21" s="325"/>
      <c r="F21" s="70" t="s">
        <v>121</v>
      </c>
      <c r="G21" s="330"/>
      <c r="H21" s="332"/>
      <c r="I21" s="333"/>
      <c r="J21" s="333"/>
      <c r="K21" s="333"/>
      <c r="L21" s="334"/>
    </row>
    <row r="22" spans="1:12" ht="15">
      <c r="A22" s="2"/>
      <c r="B22" s="324" t="s">
        <v>242</v>
      </c>
      <c r="C22" s="324"/>
      <c r="D22" s="325">
        <v>79.61433447098976</v>
      </c>
      <c r="E22" s="325"/>
      <c r="F22" s="70" t="s">
        <v>121</v>
      </c>
      <c r="G22" s="330"/>
      <c r="H22" s="332"/>
      <c r="I22" s="333"/>
      <c r="J22" s="333"/>
      <c r="K22" s="333"/>
      <c r="L22" s="334"/>
    </row>
    <row r="23" spans="1:12" ht="15">
      <c r="A23" s="2"/>
      <c r="B23" s="324" t="s">
        <v>243</v>
      </c>
      <c r="C23" s="324"/>
      <c r="D23" s="325">
        <v>78.300968216820166</v>
      </c>
      <c r="E23" s="325"/>
      <c r="F23" s="70" t="s">
        <v>121</v>
      </c>
      <c r="G23" s="330"/>
      <c r="H23" s="332"/>
      <c r="I23" s="333"/>
      <c r="J23" s="333"/>
      <c r="K23" s="333"/>
      <c r="L23" s="334"/>
    </row>
    <row r="24" spans="1:12" ht="15">
      <c r="A24" s="2"/>
      <c r="B24" s="324" t="s">
        <v>244</v>
      </c>
      <c r="C24" s="324"/>
      <c r="D24" s="325">
        <v>77.891421309367075</v>
      </c>
      <c r="E24" s="325"/>
      <c r="F24" s="70" t="s">
        <v>121</v>
      </c>
      <c r="G24" s="330"/>
      <c r="H24" s="332"/>
      <c r="I24" s="333"/>
      <c r="J24" s="333"/>
      <c r="K24" s="333"/>
      <c r="L24" s="334"/>
    </row>
    <row r="25" spans="1:12" ht="15">
      <c r="A25" s="2"/>
      <c r="B25" s="324" t="s">
        <v>245</v>
      </c>
      <c r="C25" s="324"/>
      <c r="D25" s="325">
        <v>76.251886043279725</v>
      </c>
      <c r="E25" s="325"/>
      <c r="F25" s="70" t="s">
        <v>121</v>
      </c>
      <c r="G25" s="330"/>
      <c r="H25" s="332"/>
      <c r="I25" s="333"/>
      <c r="J25" s="333"/>
      <c r="K25" s="333"/>
      <c r="L25" s="334"/>
    </row>
    <row r="26" spans="1:12" ht="15">
      <c r="A26" s="2"/>
      <c r="B26" s="324" t="s">
        <v>246</v>
      </c>
      <c r="C26" s="324"/>
      <c r="D26" s="325">
        <v>76.131221719457017</v>
      </c>
      <c r="E26" s="325"/>
      <c r="F26" s="70" t="s">
        <v>121</v>
      </c>
      <c r="G26" s="330"/>
      <c r="H26" s="332"/>
      <c r="I26" s="333"/>
      <c r="J26" s="333"/>
      <c r="K26" s="333"/>
      <c r="L26" s="334"/>
    </row>
    <row r="27" spans="1:12" ht="15">
      <c r="A27" s="2"/>
      <c r="B27" s="324" t="s">
        <v>247</v>
      </c>
      <c r="C27" s="324"/>
      <c r="D27" s="325">
        <v>75.328655500226347</v>
      </c>
      <c r="E27" s="325"/>
      <c r="F27" s="70" t="s">
        <v>121</v>
      </c>
      <c r="G27" s="330"/>
      <c r="H27" s="332"/>
      <c r="I27" s="333"/>
      <c r="J27" s="333"/>
      <c r="K27" s="333"/>
      <c r="L27" s="334"/>
    </row>
    <row r="28" spans="1:12" ht="15">
      <c r="A28" s="2"/>
      <c r="B28" s="324" t="s">
        <v>248</v>
      </c>
      <c r="C28" s="324"/>
      <c r="D28" s="325">
        <v>75.105982905982913</v>
      </c>
      <c r="E28" s="325"/>
      <c r="F28" s="70" t="s">
        <v>121</v>
      </c>
      <c r="G28" s="330"/>
      <c r="H28" s="332"/>
      <c r="I28" s="333"/>
      <c r="J28" s="333"/>
      <c r="K28" s="333"/>
      <c r="L28" s="334"/>
    </row>
    <row r="29" spans="1:12" ht="15">
      <c r="A29" s="2"/>
      <c r="B29" s="324" t="s">
        <v>249</v>
      </c>
      <c r="C29" s="324"/>
      <c r="D29" s="325">
        <v>73.597884420938016</v>
      </c>
      <c r="E29" s="325"/>
      <c r="F29" s="70" t="s">
        <v>148</v>
      </c>
      <c r="G29" s="330"/>
      <c r="H29" s="332"/>
      <c r="I29" s="333"/>
      <c r="J29" s="333"/>
      <c r="K29" s="333"/>
      <c r="L29" s="334"/>
    </row>
    <row r="30" spans="1:12" ht="15">
      <c r="A30" s="2"/>
      <c r="B30" s="324" t="s">
        <v>250</v>
      </c>
      <c r="C30" s="324"/>
      <c r="D30" s="325">
        <v>73.189688096753656</v>
      </c>
      <c r="E30" s="325"/>
      <c r="F30" s="70" t="s">
        <v>148</v>
      </c>
      <c r="G30" s="330"/>
      <c r="H30" s="332"/>
      <c r="I30" s="333"/>
      <c r="J30" s="333"/>
      <c r="K30" s="333"/>
      <c r="L30" s="334"/>
    </row>
    <row r="31" spans="1:12" ht="15">
      <c r="A31" s="2"/>
      <c r="B31" s="324" t="s">
        <v>251</v>
      </c>
      <c r="C31" s="324"/>
      <c r="D31" s="325">
        <v>71.28995560488346</v>
      </c>
      <c r="E31" s="325"/>
      <c r="F31" s="70" t="s">
        <v>148</v>
      </c>
      <c r="G31" s="330"/>
      <c r="H31" s="332"/>
      <c r="I31" s="333"/>
      <c r="J31" s="333"/>
      <c r="K31" s="333"/>
      <c r="L31" s="334"/>
    </row>
    <row r="32" spans="1:12" ht="15">
      <c r="A32" s="2"/>
      <c r="B32" s="324" t="s">
        <v>252</v>
      </c>
      <c r="C32" s="324"/>
      <c r="D32" s="325">
        <v>70.913973494536151</v>
      </c>
      <c r="E32" s="325"/>
      <c r="F32" s="70" t="s">
        <v>148</v>
      </c>
      <c r="G32" s="330"/>
      <c r="H32" s="332"/>
      <c r="I32" s="333"/>
      <c r="J32" s="333"/>
      <c r="K32" s="333"/>
      <c r="L32" s="334"/>
    </row>
    <row r="33" spans="1:21" ht="15">
      <c r="A33" s="2"/>
      <c r="B33" s="324" t="s">
        <v>253</v>
      </c>
      <c r="C33" s="324"/>
      <c r="D33" s="325">
        <v>66.858882365731688</v>
      </c>
      <c r="E33" s="325"/>
      <c r="F33" s="70" t="s">
        <v>148</v>
      </c>
      <c r="G33" s="330"/>
      <c r="H33" s="332"/>
      <c r="I33" s="333"/>
      <c r="J33" s="333"/>
      <c r="K33" s="333"/>
      <c r="L33" s="334"/>
    </row>
    <row r="34" spans="1:21" ht="15">
      <c r="A34" s="2"/>
      <c r="B34" s="324" t="s">
        <v>254</v>
      </c>
      <c r="C34" s="324"/>
      <c r="D34" s="325">
        <v>63.034709025063648</v>
      </c>
      <c r="E34" s="325"/>
      <c r="F34" s="70" t="s">
        <v>148</v>
      </c>
      <c r="G34" s="330"/>
      <c r="H34" s="332"/>
      <c r="I34" s="333"/>
      <c r="J34" s="333"/>
      <c r="K34" s="333"/>
      <c r="L34" s="334"/>
    </row>
    <row r="35" spans="1:21" ht="15">
      <c r="A35" s="2"/>
      <c r="B35" s="324" t="s">
        <v>255</v>
      </c>
      <c r="C35" s="324"/>
      <c r="D35" s="325">
        <v>60</v>
      </c>
      <c r="E35" s="325"/>
      <c r="F35" s="70" t="s">
        <v>148</v>
      </c>
      <c r="G35" s="330"/>
      <c r="H35" s="332"/>
      <c r="I35" s="333"/>
      <c r="J35" s="333"/>
      <c r="K35" s="333"/>
      <c r="L35" s="334"/>
    </row>
    <row r="36" spans="1:21" ht="15">
      <c r="A36" s="2"/>
      <c r="B36" s="324" t="s">
        <v>256</v>
      </c>
      <c r="C36" s="324"/>
      <c r="D36" s="325">
        <v>38</v>
      </c>
      <c r="E36" s="325"/>
      <c r="F36" s="70" t="s">
        <v>148</v>
      </c>
      <c r="G36" s="330"/>
      <c r="H36" s="332"/>
      <c r="I36" s="333"/>
      <c r="J36" s="333"/>
      <c r="K36" s="333"/>
      <c r="L36" s="334"/>
    </row>
    <row r="37" spans="1:21" ht="15">
      <c r="A37" s="2"/>
      <c r="B37" s="324" t="s">
        <v>257</v>
      </c>
      <c r="C37" s="324"/>
      <c r="D37" s="325">
        <v>18</v>
      </c>
      <c r="E37" s="325"/>
      <c r="F37" s="70" t="s">
        <v>148</v>
      </c>
      <c r="G37" s="330"/>
      <c r="H37" s="332"/>
      <c r="I37" s="333"/>
      <c r="J37" s="333"/>
      <c r="K37" s="333"/>
      <c r="L37" s="334"/>
    </row>
    <row r="38" spans="1:21" ht="15">
      <c r="A38" s="2"/>
      <c r="B38" s="324" t="s">
        <v>258</v>
      </c>
      <c r="C38" s="324"/>
      <c r="D38" s="325">
        <v>15</v>
      </c>
      <c r="E38" s="325"/>
      <c r="F38" s="70" t="s">
        <v>148</v>
      </c>
      <c r="G38" s="331"/>
      <c r="H38" s="230"/>
      <c r="I38" s="231"/>
      <c r="J38" s="231"/>
      <c r="K38" s="231"/>
      <c r="L38" s="232"/>
    </row>
    <row r="39" spans="1:21" ht="26.25" hidden="1" customHeight="1" thickBot="1">
      <c r="B39" s="202" t="s">
        <v>51</v>
      </c>
      <c r="C39" s="203"/>
      <c r="D39" s="203"/>
      <c r="E39" s="203"/>
      <c r="F39" s="203"/>
      <c r="G39" s="203"/>
      <c r="H39" s="203"/>
      <c r="I39" s="203"/>
      <c r="J39" s="203"/>
      <c r="K39" s="203"/>
      <c r="L39" s="204"/>
    </row>
    <row r="40" spans="1:21" ht="307.5" hidden="1" customHeight="1" thickBot="1">
      <c r="B40" s="326"/>
      <c r="C40" s="327"/>
      <c r="D40" s="327"/>
      <c r="E40" s="327"/>
      <c r="F40" s="327"/>
      <c r="G40" s="327"/>
      <c r="H40" s="327"/>
      <c r="I40" s="327"/>
      <c r="J40" s="327"/>
      <c r="K40" s="327"/>
      <c r="L40" s="328"/>
    </row>
    <row r="41" spans="1:21" ht="12.75" customHeight="1">
      <c r="P41" s="264"/>
      <c r="Q41" s="264"/>
      <c r="R41" s="264"/>
      <c r="S41" s="264"/>
      <c r="T41" s="48"/>
      <c r="U41" s="48"/>
    </row>
    <row r="42" spans="1:21" ht="12.75" customHeight="1">
      <c r="O42" s="48"/>
      <c r="P42" s="264"/>
      <c r="Q42" s="264"/>
      <c r="R42" s="264"/>
      <c r="S42" s="264"/>
      <c r="T42" s="48"/>
      <c r="U42" s="48"/>
    </row>
    <row r="43" spans="1:21" ht="12.75" customHeight="1">
      <c r="O43" s="48"/>
      <c r="P43" s="264"/>
      <c r="Q43" s="264"/>
      <c r="R43" s="264"/>
      <c r="S43" s="264"/>
      <c r="T43" s="48"/>
      <c r="U43" s="48"/>
    </row>
    <row r="44" spans="1:21" ht="13.5" customHeight="1" thickBot="1">
      <c r="P44" s="48"/>
      <c r="Q44" s="48"/>
      <c r="R44" s="48"/>
      <c r="S44" s="48"/>
      <c r="T44" s="19"/>
      <c r="U44" s="19"/>
    </row>
    <row r="45" spans="1:21" ht="27" thickBot="1">
      <c r="C45" s="15"/>
      <c r="D45" s="15"/>
      <c r="E45" s="15"/>
      <c r="F45" s="16"/>
      <c r="G45" s="49"/>
      <c r="H45" s="49"/>
      <c r="I45" s="50"/>
      <c r="P45" s="194"/>
      <c r="Q45" s="194"/>
      <c r="R45" s="195"/>
      <c r="S45" s="19"/>
      <c r="T45" s="167"/>
      <c r="U45" s="167"/>
    </row>
    <row r="46" spans="1:21" ht="13.5" customHeight="1">
      <c r="C46" s="15"/>
      <c r="D46" s="15"/>
      <c r="E46" s="15"/>
      <c r="F46" s="16"/>
      <c r="G46" s="49"/>
      <c r="H46" s="49"/>
      <c r="I46" s="50"/>
      <c r="P46" s="21" t="s">
        <v>52</v>
      </c>
      <c r="Q46" s="21" t="s">
        <v>53</v>
      </c>
      <c r="R46" s="22" t="s">
        <v>54</v>
      </c>
      <c r="S46" s="17"/>
      <c r="T46" s="17"/>
      <c r="U46" s="17"/>
    </row>
    <row r="47" spans="1:21">
      <c r="C47" s="15"/>
      <c r="D47" s="15"/>
      <c r="E47" s="15"/>
      <c r="F47" s="16"/>
      <c r="G47" s="49"/>
      <c r="H47" s="49"/>
      <c r="I47" s="50"/>
      <c r="N47" s="18"/>
      <c r="P47" s="26" t="s">
        <v>55</v>
      </c>
      <c r="Q47" s="129"/>
      <c r="R47" s="130"/>
      <c r="S47" s="19"/>
      <c r="T47" s="19"/>
      <c r="U47" s="19"/>
    </row>
    <row r="48" spans="1:21">
      <c r="C48" s="15"/>
      <c r="D48" s="15"/>
      <c r="E48" s="15"/>
      <c r="F48" s="16"/>
      <c r="G48" s="49"/>
      <c r="H48" s="49"/>
      <c r="I48" s="50"/>
      <c r="N48" s="18"/>
      <c r="P48" s="26" t="s">
        <v>56</v>
      </c>
      <c r="Q48" s="129"/>
      <c r="R48" s="130"/>
      <c r="S48" s="19"/>
      <c r="T48" s="19"/>
      <c r="U48" s="19"/>
    </row>
    <row r="49" spans="3:21">
      <c r="C49" s="15"/>
      <c r="D49" s="15"/>
      <c r="E49" s="15"/>
      <c r="F49" s="16"/>
      <c r="G49" s="49"/>
      <c r="H49" s="49"/>
      <c r="I49" s="50"/>
      <c r="N49" s="18"/>
      <c r="P49" s="26" t="s">
        <v>57</v>
      </c>
      <c r="Q49" s="129"/>
      <c r="R49" s="130"/>
      <c r="S49" s="19"/>
      <c r="T49" s="19"/>
      <c r="U49" s="19"/>
    </row>
    <row r="50" spans="3:21">
      <c r="C50" s="15"/>
      <c r="D50" s="15"/>
      <c r="E50" s="15"/>
      <c r="F50" s="16"/>
      <c r="G50" s="49"/>
      <c r="H50" s="49"/>
      <c r="I50" s="50"/>
      <c r="N50" s="18"/>
      <c r="P50" s="26" t="s">
        <v>58</v>
      </c>
      <c r="Q50" s="129"/>
      <c r="R50" s="130"/>
      <c r="S50" s="19"/>
      <c r="T50" s="19"/>
      <c r="U50" s="19"/>
    </row>
    <row r="51" spans="3:21">
      <c r="C51" s="15"/>
      <c r="D51" s="15"/>
      <c r="E51" s="15"/>
      <c r="F51" s="16"/>
      <c r="G51" s="49"/>
      <c r="H51" s="49"/>
      <c r="I51" s="50"/>
      <c r="N51" s="18"/>
      <c r="P51" s="26" t="s">
        <v>59</v>
      </c>
      <c r="Q51" s="129"/>
      <c r="R51" s="130"/>
      <c r="S51" s="19"/>
      <c r="T51" s="19"/>
      <c r="U51" s="19"/>
    </row>
    <row r="52" spans="3:21">
      <c r="C52" s="15"/>
      <c r="D52" s="15"/>
      <c r="E52" s="15"/>
      <c r="F52" s="16"/>
      <c r="G52" s="49"/>
      <c r="H52" s="49"/>
      <c r="I52" s="50"/>
      <c r="N52" s="18"/>
      <c r="P52" s="26" t="s">
        <v>60</v>
      </c>
      <c r="Q52" s="129"/>
      <c r="R52" s="130"/>
      <c r="S52" s="19"/>
      <c r="T52" s="19"/>
      <c r="U52" s="19"/>
    </row>
    <row r="53" spans="3:21">
      <c r="C53" s="15"/>
      <c r="D53" s="15"/>
      <c r="E53" s="15"/>
      <c r="F53" s="16"/>
      <c r="G53" s="49"/>
      <c r="H53" s="49"/>
      <c r="I53" s="50"/>
      <c r="N53" s="18"/>
      <c r="P53" s="26" t="s">
        <v>61</v>
      </c>
      <c r="Q53" s="129"/>
      <c r="R53" s="130"/>
      <c r="S53" s="19"/>
      <c r="T53" s="19"/>
      <c r="U53" s="19"/>
    </row>
    <row r="54" spans="3:21">
      <c r="N54" s="18"/>
      <c r="P54" s="26" t="s">
        <v>62</v>
      </c>
      <c r="Q54" s="129"/>
      <c r="R54" s="130"/>
      <c r="S54" s="19"/>
      <c r="T54" s="19"/>
      <c r="U54" s="19"/>
    </row>
    <row r="55" spans="3:21">
      <c r="N55" s="18"/>
      <c r="P55" s="26" t="s">
        <v>63</v>
      </c>
      <c r="Q55" s="129"/>
      <c r="R55" s="130"/>
      <c r="S55" s="19"/>
      <c r="T55" s="19"/>
      <c r="U55" s="19"/>
    </row>
    <row r="56" spans="3:21">
      <c r="N56" s="18"/>
      <c r="P56" s="26" t="s">
        <v>64</v>
      </c>
      <c r="Q56" s="129"/>
      <c r="R56" s="130"/>
      <c r="S56" s="19"/>
      <c r="T56" s="19"/>
      <c r="U56" s="19"/>
    </row>
    <row r="57" spans="3:21">
      <c r="N57" s="18"/>
      <c r="P57" s="26" t="s">
        <v>65</v>
      </c>
      <c r="Q57" s="129"/>
      <c r="R57" s="130"/>
      <c r="S57" s="19"/>
      <c r="T57" s="19"/>
      <c r="U57" s="19"/>
    </row>
    <row r="58" spans="3:21" ht="13.5" thickBot="1">
      <c r="N58" s="18"/>
      <c r="P58" s="27" t="s">
        <v>66</v>
      </c>
      <c r="Q58" s="131">
        <v>0.52</v>
      </c>
      <c r="R58" s="132">
        <v>0.73</v>
      </c>
      <c r="S58" s="19"/>
      <c r="T58" s="19"/>
      <c r="U58" s="19"/>
    </row>
    <row r="75" s="30" customFormat="1"/>
  </sheetData>
  <mergeCells count="89">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C17"/>
    <mergeCell ref="D17:E17"/>
    <mergeCell ref="H17:L17"/>
    <mergeCell ref="B18:C18"/>
    <mergeCell ref="D18:E18"/>
    <mergeCell ref="G18:G38"/>
    <mergeCell ref="H18:L3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P45:R45"/>
    <mergeCell ref="B35:C35"/>
    <mergeCell ref="D35:E35"/>
    <mergeCell ref="B36:C36"/>
    <mergeCell ref="D36:E36"/>
    <mergeCell ref="B37:C37"/>
    <mergeCell ref="D37:E37"/>
    <mergeCell ref="B38:C38"/>
    <mergeCell ref="D38:E38"/>
    <mergeCell ref="B39:L39"/>
    <mergeCell ref="B40:L40"/>
    <mergeCell ref="P41:S43"/>
  </mergeCells>
  <dataValidations count="2">
    <dataValidation type="list" allowBlank="1" showInputMessage="1" showErrorMessage="1" sqref="H45:H53">
      <formula1>#REF!</formula1>
    </dataValidation>
    <dataValidation type="list" allowBlank="1" showInputMessage="1" showErrorMessage="1" sqref="G45:G53">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89"/>
  <sheetViews>
    <sheetView showGridLines="0" topLeftCell="A16" zoomScaleNormal="100" zoomScaleSheetLayoutView="40" zoomScalePageLayoutView="80" workbookViewId="0">
      <selection activeCell="H21" sqref="H21"/>
    </sheetView>
  </sheetViews>
  <sheetFormatPr baseColWidth="10" defaultColWidth="11.42578125" defaultRowHeight="12.75"/>
  <cols>
    <col min="1" max="1" width="3.7109375" style="1" customWidth="1"/>
    <col min="2" max="2" width="7.7109375" style="1" customWidth="1"/>
    <col min="3" max="3" width="31.5703125" style="1" customWidth="1"/>
    <col min="4" max="4" width="9" style="1" customWidth="1"/>
    <col min="5" max="5" width="17.42578125" style="1" customWidth="1"/>
    <col min="6" max="6" width="17" style="1" customWidth="1"/>
    <col min="7" max="7" width="23.42578125" style="1" customWidth="1"/>
    <col min="8" max="8" width="13" style="1" customWidth="1"/>
    <col min="9" max="9" width="20" style="1" customWidth="1"/>
    <col min="10" max="10" width="17" style="1" customWidth="1"/>
    <col min="11" max="11" width="17.28515625" style="1" customWidth="1"/>
    <col min="12" max="12" width="13.42578125" style="1" customWidth="1"/>
    <col min="13" max="13" width="19" style="1" customWidth="1"/>
    <col min="14" max="14" width="13.28515625" style="1" customWidth="1"/>
    <col min="15" max="15" width="11.42578125" style="1"/>
    <col min="16" max="16" width="11.42578125" style="1" customWidth="1"/>
    <col min="17" max="17" width="14" style="1" customWidth="1"/>
    <col min="18" max="18" width="14.42578125" style="1" customWidth="1"/>
    <col min="19" max="19" width="6.28515625" style="1" customWidth="1"/>
    <col min="20" max="20" width="11.42578125" style="1" customWidth="1"/>
    <col min="21" max="21" width="43" style="1" bestFit="1" customWidth="1"/>
    <col min="22" max="22" width="4.5703125" style="1" bestFit="1" customWidth="1"/>
    <col min="23" max="23" width="7.140625" style="1" bestFit="1" customWidth="1"/>
    <col min="24" max="24" width="5.140625" style="1" bestFit="1" customWidth="1"/>
    <col min="25" max="25" width="6" style="1" bestFit="1" customWidth="1"/>
    <col min="26" max="26" width="4.5703125" style="1" bestFit="1" customWidth="1"/>
    <col min="27" max="27" width="7.140625" style="1" bestFit="1" customWidth="1"/>
    <col min="28" max="28" width="5.140625" style="1" bestFit="1" customWidth="1"/>
    <col min="29" max="29" width="7" style="1" bestFit="1" customWidth="1"/>
    <col min="30" max="30" width="4.5703125" style="1" bestFit="1" customWidth="1"/>
    <col min="31" max="31" width="7.140625" style="1" bestFit="1" customWidth="1"/>
    <col min="32" max="32" width="5.140625" style="1" bestFit="1" customWidth="1"/>
    <col min="33" max="33" width="7" style="1" bestFit="1" customWidth="1"/>
    <col min="34" max="34" width="4.5703125" style="1" bestFit="1" customWidth="1"/>
    <col min="35" max="35" width="7.140625" style="1" bestFit="1" customWidth="1"/>
    <col min="36" max="36" width="5.140625" style="1" bestFit="1" customWidth="1"/>
    <col min="37" max="37" width="7" style="1" bestFit="1" customWidth="1"/>
    <col min="38" max="38" width="6.140625" style="1" bestFit="1" customWidth="1"/>
    <col min="39" max="16384" width="11.42578125" style="1"/>
  </cols>
  <sheetData>
    <row r="2" spans="1:12" ht="15" customHeight="1">
      <c r="A2" s="257" t="s">
        <v>259</v>
      </c>
      <c r="B2" s="257"/>
      <c r="C2" s="257"/>
      <c r="D2" s="257"/>
      <c r="E2" s="257"/>
      <c r="F2" s="257"/>
      <c r="G2" s="257"/>
      <c r="H2" s="257"/>
      <c r="I2" s="257"/>
      <c r="J2" s="257"/>
      <c r="K2" s="257"/>
      <c r="L2" s="257"/>
    </row>
    <row r="3" spans="1:12" ht="18.75" customHeight="1">
      <c r="A3" s="257"/>
      <c r="B3" s="257"/>
      <c r="C3" s="257"/>
      <c r="D3" s="257"/>
      <c r="E3" s="257"/>
      <c r="F3" s="257"/>
      <c r="G3" s="257"/>
      <c r="H3" s="257"/>
      <c r="I3" s="257"/>
      <c r="J3" s="257"/>
      <c r="K3" s="257"/>
      <c r="L3" s="257"/>
    </row>
    <row r="4" spans="1:12">
      <c r="A4" s="2"/>
      <c r="B4" s="2"/>
      <c r="C4" s="2"/>
      <c r="D4" s="2"/>
      <c r="E4" s="2"/>
      <c r="F4" s="2"/>
      <c r="G4" s="2"/>
      <c r="H4" s="2"/>
      <c r="I4" s="2"/>
      <c r="J4" s="2"/>
      <c r="K4" s="2"/>
      <c r="L4" s="2"/>
    </row>
    <row r="5" spans="1:12" ht="35.25" customHeight="1">
      <c r="A5" s="2"/>
      <c r="B5" s="213" t="s">
        <v>1</v>
      </c>
      <c r="C5" s="213"/>
      <c r="D5" s="213"/>
      <c r="E5" s="213"/>
      <c r="F5" s="213"/>
      <c r="G5" s="213"/>
      <c r="H5" s="213"/>
      <c r="I5" s="213"/>
      <c r="J5" s="213"/>
      <c r="K5" s="213"/>
      <c r="L5" s="213"/>
    </row>
    <row r="6" spans="1:12" s="5" customFormat="1" ht="33" customHeight="1">
      <c r="A6" s="3"/>
      <c r="B6" s="197" t="s">
        <v>115</v>
      </c>
      <c r="C6" s="197"/>
      <c r="D6" s="217" t="s">
        <v>72</v>
      </c>
      <c r="E6" s="219"/>
      <c r="F6" s="197" t="s">
        <v>260</v>
      </c>
      <c r="G6" s="197"/>
      <c r="H6" s="197" t="s">
        <v>5</v>
      </c>
      <c r="I6" s="197"/>
      <c r="J6" s="4" t="s">
        <v>6</v>
      </c>
      <c r="K6" s="197" t="s">
        <v>7</v>
      </c>
      <c r="L6" s="197"/>
    </row>
    <row r="7" spans="1:12" ht="67.5" customHeight="1">
      <c r="A7" s="2"/>
      <c r="B7" s="214" t="str">
        <f>+[1]BASE!C14</f>
        <v>Procesos Internos</v>
      </c>
      <c r="C7" s="214"/>
      <c r="D7" s="262" t="s">
        <v>105</v>
      </c>
      <c r="E7" s="263"/>
      <c r="F7" s="214" t="str">
        <f>+[1]BASE!E14</f>
        <v>Porcentaje de recomendaciones atendidas</v>
      </c>
      <c r="G7" s="214"/>
      <c r="H7" s="214" t="str">
        <f>+[1]BASE!F14</f>
        <v xml:space="preserve">Número recomendaciones atendidas / Número recomendaciones  recibidas </v>
      </c>
      <c r="I7" s="214"/>
      <c r="J7" s="6" t="str">
        <f>+[1]BASE!H14</f>
        <v>Porcentaje</v>
      </c>
      <c r="K7" s="215" t="s">
        <v>70</v>
      </c>
      <c r="L7" s="215"/>
    </row>
    <row r="8" spans="1:12" s="3" customFormat="1" ht="33" customHeight="1">
      <c r="B8" s="364" t="s">
        <v>71</v>
      </c>
      <c r="C8" s="364"/>
      <c r="D8" s="197" t="s">
        <v>10</v>
      </c>
      <c r="E8" s="197"/>
      <c r="F8" s="4" t="s">
        <v>11</v>
      </c>
      <c r="G8" s="7" t="s">
        <v>231</v>
      </c>
      <c r="H8" s="7" t="s">
        <v>13</v>
      </c>
      <c r="I8" s="217" t="s">
        <v>73</v>
      </c>
      <c r="J8" s="218"/>
      <c r="K8" s="218"/>
      <c r="L8" s="219"/>
    </row>
    <row r="9" spans="1:12" ht="63.75" customHeight="1">
      <c r="A9" s="2"/>
      <c r="B9" s="275" t="s">
        <v>261</v>
      </c>
      <c r="C9" s="275"/>
      <c r="D9" s="335">
        <f>+[1]BASE!J14</f>
        <v>0.33</v>
      </c>
      <c r="E9" s="336"/>
      <c r="F9" s="59">
        <f>+[1]BASE!K14</f>
        <v>0.45</v>
      </c>
      <c r="G9" s="115" t="s">
        <v>262</v>
      </c>
      <c r="H9" s="8">
        <v>0.6</v>
      </c>
      <c r="I9" s="262" t="str">
        <f>+[1]BASE!L14</f>
        <v>Por recomendaciones atendidas de los órganos de fiscalización y control se entiende todas aquellas que están cumplidas, programadas y en proceso</v>
      </c>
      <c r="J9" s="295"/>
      <c r="K9" s="295"/>
      <c r="L9" s="263"/>
    </row>
    <row r="10" spans="1:12" ht="25.5" hidden="1" customHeight="1" thickBot="1">
      <c r="A10" s="2"/>
      <c r="B10" s="202" t="s">
        <v>17</v>
      </c>
      <c r="C10" s="203"/>
      <c r="D10" s="203"/>
      <c r="E10" s="203"/>
      <c r="F10" s="203"/>
      <c r="G10" s="203"/>
      <c r="H10" s="203"/>
      <c r="I10" s="203"/>
      <c r="J10" s="203"/>
      <c r="K10" s="203"/>
      <c r="L10" s="204"/>
    </row>
    <row r="11" spans="1:12" ht="25.5" hidden="1" customHeight="1" thickBot="1">
      <c r="A11" s="2"/>
      <c r="B11" s="240" t="s">
        <v>18</v>
      </c>
      <c r="C11" s="242"/>
      <c r="D11" s="240" t="s">
        <v>19</v>
      </c>
      <c r="E11" s="242"/>
      <c r="F11" s="166" t="s">
        <v>20</v>
      </c>
      <c r="G11" s="243" t="s">
        <v>21</v>
      </c>
      <c r="H11" s="253"/>
      <c r="I11" s="254" t="s">
        <v>22</v>
      </c>
      <c r="J11" s="255"/>
      <c r="K11" s="255"/>
      <c r="L11" s="256"/>
    </row>
    <row r="12" spans="1:12" ht="33" hidden="1" customHeight="1">
      <c r="A12" s="2"/>
      <c r="B12" s="250" t="str">
        <f>+[1]BASE!M14</f>
        <v>Cuatrimestral</v>
      </c>
      <c r="C12" s="251"/>
      <c r="D12" s="208" t="str">
        <f>+[1]BASE!N14</f>
        <v>Informe</v>
      </c>
      <c r="E12" s="208"/>
      <c r="F12" s="10" t="str">
        <f>+[1]BASE!O14</f>
        <v>Cuatrimestral</v>
      </c>
      <c r="G12" s="248" t="str">
        <f>+[1]BASE!P14</f>
        <v>Informe</v>
      </c>
      <c r="H12" s="249"/>
      <c r="I12" s="245" t="s">
        <v>76</v>
      </c>
      <c r="J12" s="238" t="s">
        <v>24</v>
      </c>
      <c r="K12" s="238" t="s">
        <v>25</v>
      </c>
      <c r="L12" s="238" t="s">
        <v>26</v>
      </c>
    </row>
    <row r="13" spans="1:12" ht="19.5" hidden="1" customHeight="1" thickBot="1">
      <c r="A13" s="2"/>
      <c r="B13" s="202" t="s">
        <v>27</v>
      </c>
      <c r="C13" s="203"/>
      <c r="D13" s="203"/>
      <c r="E13" s="203"/>
      <c r="F13" s="203"/>
      <c r="G13" s="203"/>
      <c r="H13" s="203"/>
      <c r="I13" s="239"/>
      <c r="J13" s="306"/>
      <c r="K13" s="239"/>
      <c r="L13" s="239"/>
    </row>
    <row r="14" spans="1:12" ht="27" hidden="1" customHeight="1" thickBot="1">
      <c r="A14" s="2"/>
      <c r="B14" s="240" t="s">
        <v>28</v>
      </c>
      <c r="C14" s="241"/>
      <c r="D14" s="240" t="s">
        <v>29</v>
      </c>
      <c r="E14" s="242"/>
      <c r="F14" s="38" t="s">
        <v>30</v>
      </c>
      <c r="G14" s="243" t="s">
        <v>31</v>
      </c>
      <c r="H14" s="244"/>
      <c r="I14" s="38"/>
      <c r="J14" s="39"/>
      <c r="K14" s="39"/>
      <c r="L14" s="39"/>
    </row>
    <row r="15" spans="1:12" ht="28.5" hidden="1" customHeight="1">
      <c r="A15" s="2"/>
      <c r="B15" s="206" t="str">
        <f>+[1]BASE!Q14</f>
        <v>Gerencia General</v>
      </c>
      <c r="C15" s="206"/>
      <c r="D15" s="206" t="str">
        <f>+[1]BASE!R14</f>
        <v>Luis Ángel Montya</v>
      </c>
      <c r="E15" s="206"/>
      <c r="F15" s="41" t="str">
        <f>+[1]BASE!S14</f>
        <v>Carlos Castro</v>
      </c>
      <c r="G15" s="248" t="str">
        <f>+[1]BASE!T14</f>
        <v>Junta Directiva</v>
      </c>
      <c r="H15" s="249"/>
      <c r="I15" s="42" t="s">
        <v>77</v>
      </c>
      <c r="J15" s="43" t="s">
        <v>78</v>
      </c>
      <c r="K15" s="43" t="s">
        <v>79</v>
      </c>
      <c r="L15" s="43" t="s">
        <v>80</v>
      </c>
    </row>
    <row r="16" spans="1:12" ht="28.5" customHeight="1">
      <c r="A16" s="2"/>
      <c r="B16" s="196" t="s">
        <v>32</v>
      </c>
      <c r="C16" s="196"/>
      <c r="D16" s="196"/>
      <c r="E16" s="196"/>
      <c r="F16" s="196"/>
      <c r="G16" s="196"/>
      <c r="H16" s="196"/>
      <c r="I16" s="196"/>
      <c r="J16" s="196"/>
      <c r="K16" s="196"/>
      <c r="L16" s="196"/>
    </row>
    <row r="17" spans="1:21" ht="28.5" customHeight="1">
      <c r="A17" s="2"/>
      <c r="B17" s="345" t="s">
        <v>263</v>
      </c>
      <c r="C17" s="346"/>
      <c r="D17" s="346"/>
      <c r="E17" s="70" t="s">
        <v>264</v>
      </c>
      <c r="F17" s="70" t="s">
        <v>265</v>
      </c>
      <c r="G17" s="70" t="s">
        <v>54</v>
      </c>
      <c r="H17" s="347" t="s">
        <v>37</v>
      </c>
      <c r="I17" s="348"/>
      <c r="J17" s="348"/>
      <c r="K17" s="348"/>
      <c r="L17" s="349"/>
    </row>
    <row r="18" spans="1:21" ht="44.25" customHeight="1">
      <c r="A18" s="2"/>
      <c r="B18" s="350" t="s">
        <v>266</v>
      </c>
      <c r="C18" s="350"/>
      <c r="D18" s="14">
        <v>373</v>
      </c>
      <c r="E18" s="52">
        <f>+AL89</f>
        <v>221</v>
      </c>
      <c r="F18" s="14">
        <f>+AG86</f>
        <v>152</v>
      </c>
      <c r="G18" s="351">
        <f>F24/E24</f>
        <v>0.61290322580645162</v>
      </c>
      <c r="H18" s="227" t="s">
        <v>405</v>
      </c>
      <c r="I18" s="352"/>
      <c r="J18" s="352"/>
      <c r="K18" s="352"/>
      <c r="L18" s="353"/>
    </row>
    <row r="19" spans="1:21" ht="28.5" customHeight="1">
      <c r="A19" s="2"/>
      <c r="B19" s="360" t="s">
        <v>267</v>
      </c>
      <c r="C19" s="361"/>
      <c r="D19" s="361"/>
      <c r="E19" s="362"/>
      <c r="F19" s="14"/>
      <c r="G19" s="351"/>
      <c r="H19" s="354"/>
      <c r="I19" s="355"/>
      <c r="J19" s="355"/>
      <c r="K19" s="355"/>
      <c r="L19" s="356"/>
    </row>
    <row r="20" spans="1:21" ht="34.5" customHeight="1">
      <c r="A20" s="2"/>
      <c r="B20" s="339" t="s">
        <v>268</v>
      </c>
      <c r="C20" s="363"/>
      <c r="D20" s="14">
        <v>1</v>
      </c>
      <c r="E20" s="52">
        <v>1</v>
      </c>
      <c r="F20" s="14" t="s">
        <v>112</v>
      </c>
      <c r="G20" s="351"/>
      <c r="H20" s="354"/>
      <c r="I20" s="355"/>
      <c r="J20" s="355"/>
      <c r="K20" s="355"/>
      <c r="L20" s="356"/>
    </row>
    <row r="21" spans="1:21" ht="46.5" customHeight="1">
      <c r="A21" s="2"/>
      <c r="B21" s="339" t="s">
        <v>269</v>
      </c>
      <c r="C21" s="363"/>
      <c r="D21" s="14">
        <v>1</v>
      </c>
      <c r="E21" s="52">
        <v>1</v>
      </c>
      <c r="F21" s="14" t="s">
        <v>112</v>
      </c>
      <c r="G21" s="351"/>
      <c r="H21" s="354"/>
      <c r="I21" s="355"/>
      <c r="J21" s="355"/>
      <c r="K21" s="355"/>
      <c r="L21" s="356"/>
    </row>
    <row r="22" spans="1:21" ht="59.25" customHeight="1">
      <c r="A22" s="2"/>
      <c r="B22" s="339" t="s">
        <v>270</v>
      </c>
      <c r="C22" s="339"/>
      <c r="D22" s="107" t="s">
        <v>271</v>
      </c>
      <c r="E22" s="14">
        <v>4</v>
      </c>
      <c r="F22" s="14" t="s">
        <v>112</v>
      </c>
      <c r="G22" s="351"/>
      <c r="H22" s="354"/>
      <c r="I22" s="355"/>
      <c r="J22" s="355"/>
      <c r="K22" s="355"/>
      <c r="L22" s="356"/>
    </row>
    <row r="23" spans="1:21" ht="63" customHeight="1">
      <c r="A23" s="2"/>
      <c r="B23" s="339" t="s">
        <v>272</v>
      </c>
      <c r="C23" s="339"/>
      <c r="D23" s="107" t="s">
        <v>273</v>
      </c>
      <c r="E23" s="14">
        <v>21</v>
      </c>
      <c r="F23" s="14" t="s">
        <v>112</v>
      </c>
      <c r="G23" s="351"/>
      <c r="H23" s="354"/>
      <c r="I23" s="355"/>
      <c r="J23" s="355"/>
      <c r="K23" s="355"/>
      <c r="L23" s="356"/>
    </row>
    <row r="24" spans="1:21" ht="27.75" customHeight="1">
      <c r="A24" s="2"/>
      <c r="B24" s="340" t="s">
        <v>93</v>
      </c>
      <c r="C24" s="340"/>
      <c r="D24" s="340"/>
      <c r="E24" s="90">
        <f>SUM(E18:E23)</f>
        <v>248</v>
      </c>
      <c r="F24" s="90">
        <f>SUM(F18:F23)</f>
        <v>152</v>
      </c>
      <c r="G24" s="351"/>
      <c r="H24" s="357"/>
      <c r="I24" s="358"/>
      <c r="J24" s="358"/>
      <c r="K24" s="358"/>
      <c r="L24" s="359"/>
    </row>
    <row r="25" spans="1:21" ht="26.25" hidden="1" customHeight="1" thickBot="1">
      <c r="B25" s="202" t="s">
        <v>51</v>
      </c>
      <c r="C25" s="203"/>
      <c r="D25" s="203"/>
      <c r="E25" s="203"/>
      <c r="F25" s="203"/>
      <c r="G25" s="203"/>
      <c r="H25" s="203"/>
      <c r="I25" s="203"/>
      <c r="J25" s="203"/>
      <c r="K25" s="203"/>
      <c r="L25" s="204"/>
    </row>
    <row r="26" spans="1:21" ht="307.5" hidden="1" customHeight="1" thickBot="1">
      <c r="B26" s="289"/>
      <c r="C26" s="290"/>
      <c r="D26" s="290"/>
      <c r="E26" s="290"/>
      <c r="F26" s="290"/>
      <c r="G26" s="290"/>
      <c r="H26" s="290"/>
      <c r="I26" s="290"/>
      <c r="J26" s="290"/>
      <c r="K26" s="290"/>
      <c r="L26" s="291"/>
    </row>
    <row r="27" spans="1:21" ht="12.75" customHeight="1">
      <c r="P27" s="264"/>
      <c r="Q27" s="264"/>
      <c r="R27" s="264"/>
      <c r="S27" s="264"/>
      <c r="T27" s="48"/>
      <c r="U27" s="48"/>
    </row>
    <row r="28" spans="1:21" ht="12.75" customHeight="1">
      <c r="O28" s="48"/>
      <c r="P28" s="264"/>
      <c r="Q28" s="264"/>
      <c r="R28" s="264"/>
      <c r="S28" s="264"/>
      <c r="T28" s="48"/>
      <c r="U28" s="48"/>
    </row>
    <row r="29" spans="1:21" ht="12.75" customHeight="1">
      <c r="O29" s="48"/>
      <c r="P29" s="264"/>
      <c r="Q29" s="264"/>
      <c r="R29" s="264"/>
      <c r="S29" s="264"/>
      <c r="T29" s="48"/>
      <c r="U29" s="48"/>
    </row>
    <row r="30" spans="1:21" ht="13.5" customHeight="1" thickBot="1">
      <c r="P30" s="48"/>
      <c r="Q30" s="48"/>
      <c r="R30" s="48"/>
      <c r="S30" s="48"/>
      <c r="T30" s="19"/>
      <c r="U30" s="19"/>
    </row>
    <row r="31" spans="1:21" ht="27" thickBot="1">
      <c r="C31" s="15"/>
      <c r="D31" s="15"/>
      <c r="E31" s="15"/>
      <c r="F31" s="16"/>
      <c r="G31" s="49"/>
      <c r="H31" s="49"/>
      <c r="I31" s="50"/>
      <c r="P31" s="194"/>
      <c r="Q31" s="194"/>
      <c r="R31" s="195"/>
      <c r="S31" s="19"/>
      <c r="T31" s="167"/>
      <c r="U31" s="167"/>
    </row>
    <row r="32" spans="1:21" ht="13.5" customHeight="1">
      <c r="C32" s="15"/>
      <c r="D32" s="15"/>
      <c r="E32" s="15"/>
      <c r="F32" s="16"/>
      <c r="G32" s="49"/>
      <c r="H32" s="49"/>
      <c r="I32" s="50"/>
      <c r="P32" s="21" t="s">
        <v>52</v>
      </c>
      <c r="Q32" s="21" t="s">
        <v>53</v>
      </c>
      <c r="R32" s="22" t="s">
        <v>54</v>
      </c>
      <c r="S32" s="17"/>
      <c r="T32" s="17"/>
      <c r="U32" s="17"/>
    </row>
    <row r="33" spans="3:21">
      <c r="C33" s="15"/>
      <c r="D33" s="15"/>
      <c r="E33" s="15"/>
      <c r="F33" s="16"/>
      <c r="G33" s="49"/>
      <c r="H33" s="49"/>
      <c r="I33" s="50"/>
      <c r="N33" s="18"/>
      <c r="P33" s="26" t="s">
        <v>55</v>
      </c>
      <c r="Q33" s="24"/>
      <c r="R33" s="25"/>
      <c r="S33" s="19"/>
      <c r="T33" s="19"/>
      <c r="U33" s="19"/>
    </row>
    <row r="34" spans="3:21">
      <c r="C34" s="15"/>
      <c r="D34" s="15"/>
      <c r="E34" s="15"/>
      <c r="F34" s="16"/>
      <c r="G34" s="49"/>
      <c r="H34" s="49"/>
      <c r="I34" s="50"/>
      <c r="N34" s="18"/>
      <c r="P34" s="26" t="s">
        <v>56</v>
      </c>
      <c r="Q34" s="24"/>
      <c r="R34" s="25"/>
      <c r="S34" s="19"/>
      <c r="T34" s="19"/>
      <c r="U34" s="19"/>
    </row>
    <row r="35" spans="3:21">
      <c r="C35" s="15"/>
      <c r="D35" s="15"/>
      <c r="E35" s="15"/>
      <c r="F35" s="16"/>
      <c r="G35" s="49"/>
      <c r="H35" s="49"/>
      <c r="I35" s="50"/>
      <c r="N35" s="18"/>
      <c r="P35" s="26" t="s">
        <v>57</v>
      </c>
      <c r="Q35" s="24"/>
      <c r="R35" s="25"/>
      <c r="S35" s="19"/>
      <c r="T35" s="19"/>
      <c r="U35" s="19"/>
    </row>
    <row r="36" spans="3:21">
      <c r="C36" s="15"/>
      <c r="D36" s="15"/>
      <c r="E36" s="15"/>
      <c r="F36" s="16"/>
      <c r="G36" s="49"/>
      <c r="H36" s="49"/>
      <c r="I36" s="50"/>
      <c r="N36" s="18"/>
      <c r="P36" s="26" t="s">
        <v>58</v>
      </c>
      <c r="Q36" s="24"/>
      <c r="R36" s="25"/>
      <c r="S36" s="19"/>
      <c r="T36" s="19"/>
      <c r="U36" s="19"/>
    </row>
    <row r="37" spans="3:21">
      <c r="C37" s="15"/>
      <c r="D37" s="15"/>
      <c r="E37" s="15"/>
      <c r="F37" s="16"/>
      <c r="G37" s="49"/>
      <c r="H37" s="49"/>
      <c r="I37" s="50"/>
      <c r="N37" s="18"/>
      <c r="P37" s="26" t="s">
        <v>59</v>
      </c>
      <c r="Q37" s="24"/>
      <c r="R37" s="25"/>
      <c r="S37" s="19"/>
      <c r="T37" s="19"/>
      <c r="U37" s="19"/>
    </row>
    <row r="38" spans="3:21">
      <c r="C38" s="15"/>
      <c r="D38" s="15"/>
      <c r="E38" s="15"/>
      <c r="F38" s="16"/>
      <c r="G38" s="49"/>
      <c r="H38" s="49"/>
      <c r="I38" s="50"/>
      <c r="N38" s="18"/>
      <c r="P38" s="26" t="s">
        <v>60</v>
      </c>
      <c r="Q38" s="24"/>
      <c r="R38" s="25"/>
      <c r="S38" s="19"/>
      <c r="T38" s="19"/>
      <c r="U38" s="19"/>
    </row>
    <row r="39" spans="3:21">
      <c r="C39" s="15"/>
      <c r="D39" s="15"/>
      <c r="E39" s="15"/>
      <c r="F39" s="16"/>
      <c r="G39" s="49"/>
      <c r="H39" s="49"/>
      <c r="I39" s="50"/>
      <c r="N39" s="18"/>
      <c r="P39" s="26" t="s">
        <v>61</v>
      </c>
      <c r="Q39" s="24"/>
      <c r="R39" s="25"/>
      <c r="S39" s="19"/>
      <c r="T39" s="19"/>
      <c r="U39" s="19"/>
    </row>
    <row r="40" spans="3:21">
      <c r="N40" s="18"/>
      <c r="P40" s="26" t="s">
        <v>62</v>
      </c>
      <c r="Q40" s="24"/>
      <c r="R40" s="25"/>
      <c r="S40" s="19"/>
      <c r="T40" s="19"/>
      <c r="U40" s="19"/>
    </row>
    <row r="41" spans="3:21">
      <c r="N41" s="18"/>
      <c r="P41" s="26" t="s">
        <v>63</v>
      </c>
      <c r="Q41" s="24"/>
      <c r="R41" s="25"/>
      <c r="S41" s="19"/>
      <c r="T41" s="19"/>
      <c r="U41" s="19"/>
    </row>
    <row r="42" spans="3:21">
      <c r="N42" s="18"/>
      <c r="P42" s="26" t="s">
        <v>64</v>
      </c>
      <c r="Q42" s="24"/>
      <c r="R42" s="25"/>
      <c r="S42" s="19"/>
      <c r="T42" s="19"/>
      <c r="U42" s="19"/>
    </row>
    <row r="43" spans="3:21">
      <c r="N43" s="18"/>
      <c r="P43" s="26" t="s">
        <v>65</v>
      </c>
      <c r="Q43" s="24"/>
      <c r="R43" s="25"/>
      <c r="S43" s="19"/>
      <c r="T43" s="19"/>
      <c r="U43" s="19"/>
    </row>
    <row r="44" spans="3:21" ht="13.5" thickBot="1">
      <c r="N44" s="18"/>
      <c r="P44" s="27" t="s">
        <v>66</v>
      </c>
      <c r="Q44" s="28">
        <v>0.61</v>
      </c>
      <c r="R44" s="29">
        <v>0.45</v>
      </c>
      <c r="S44" s="19"/>
      <c r="T44" s="19"/>
      <c r="U44" s="19"/>
    </row>
    <row r="52" spans="21:38">
      <c r="U52" s="341" t="s">
        <v>274</v>
      </c>
      <c r="V52" s="342" t="s">
        <v>275</v>
      </c>
      <c r="W52" s="342"/>
      <c r="X52" s="342"/>
      <c r="Y52" s="342"/>
      <c r="Z52" s="343" t="s">
        <v>276</v>
      </c>
      <c r="AA52" s="344"/>
      <c r="AB52" s="344"/>
      <c r="AC52" s="341"/>
      <c r="AD52" s="342" t="s">
        <v>277</v>
      </c>
      <c r="AE52" s="342"/>
      <c r="AF52" s="342"/>
      <c r="AG52" s="342"/>
      <c r="AH52" s="343" t="s">
        <v>278</v>
      </c>
      <c r="AI52" s="344"/>
      <c r="AJ52" s="344"/>
      <c r="AK52" s="341"/>
      <c r="AL52" s="338" t="s">
        <v>93</v>
      </c>
    </row>
    <row r="53" spans="21:38">
      <c r="U53" s="341"/>
      <c r="V53" s="175" t="s">
        <v>279</v>
      </c>
      <c r="W53" s="175" t="s">
        <v>280</v>
      </c>
      <c r="X53" s="175" t="s">
        <v>281</v>
      </c>
      <c r="Y53" s="175" t="s">
        <v>282</v>
      </c>
      <c r="Z53" s="176" t="s">
        <v>279</v>
      </c>
      <c r="AA53" s="177" t="s">
        <v>280</v>
      </c>
      <c r="AB53" s="177" t="s">
        <v>281</v>
      </c>
      <c r="AC53" s="178" t="s">
        <v>282</v>
      </c>
      <c r="AD53" s="175" t="s">
        <v>279</v>
      </c>
      <c r="AE53" s="175" t="s">
        <v>280</v>
      </c>
      <c r="AF53" s="175" t="s">
        <v>281</v>
      </c>
      <c r="AG53" s="175" t="s">
        <v>282</v>
      </c>
      <c r="AH53" s="176" t="s">
        <v>279</v>
      </c>
      <c r="AI53" s="177" t="s">
        <v>280</v>
      </c>
      <c r="AJ53" s="177" t="s">
        <v>281</v>
      </c>
      <c r="AK53" s="178" t="s">
        <v>282</v>
      </c>
      <c r="AL53" s="338"/>
    </row>
    <row r="54" spans="21:38">
      <c r="U54" s="116" t="s">
        <v>283</v>
      </c>
      <c r="V54" s="117">
        <v>0</v>
      </c>
      <c r="W54" s="117">
        <v>0</v>
      </c>
      <c r="X54" s="117">
        <v>0</v>
      </c>
      <c r="Y54" s="118">
        <v>0</v>
      </c>
      <c r="Z54" s="119">
        <v>0</v>
      </c>
      <c r="AA54" s="120">
        <v>0</v>
      </c>
      <c r="AB54" s="120">
        <v>0</v>
      </c>
      <c r="AC54" s="121">
        <v>0</v>
      </c>
      <c r="AD54" s="117">
        <v>1</v>
      </c>
      <c r="AE54" s="117">
        <v>0</v>
      </c>
      <c r="AF54" s="117">
        <v>0</v>
      </c>
      <c r="AG54" s="118">
        <v>1</v>
      </c>
      <c r="AH54" s="119">
        <v>0</v>
      </c>
      <c r="AI54" s="120">
        <v>0</v>
      </c>
      <c r="AJ54" s="120">
        <v>0</v>
      </c>
      <c r="AK54" s="121">
        <v>0</v>
      </c>
      <c r="AL54" s="122">
        <v>1</v>
      </c>
    </row>
    <row r="55" spans="21:38">
      <c r="U55" s="116" t="s">
        <v>284</v>
      </c>
      <c r="V55" s="117">
        <v>0</v>
      </c>
      <c r="W55" s="117">
        <v>0</v>
      </c>
      <c r="X55" s="117">
        <v>0</v>
      </c>
      <c r="Y55" s="118">
        <v>0</v>
      </c>
      <c r="Z55" s="119">
        <v>0</v>
      </c>
      <c r="AA55" s="120">
        <v>0</v>
      </c>
      <c r="AB55" s="120">
        <v>0</v>
      </c>
      <c r="AC55" s="121">
        <v>0</v>
      </c>
      <c r="AD55" s="117">
        <v>0</v>
      </c>
      <c r="AE55" s="117">
        <v>0</v>
      </c>
      <c r="AF55" s="117">
        <v>0</v>
      </c>
      <c r="AG55" s="118">
        <v>0</v>
      </c>
      <c r="AH55" s="119">
        <v>0</v>
      </c>
      <c r="AI55" s="120">
        <v>0</v>
      </c>
      <c r="AJ55" s="120">
        <v>0</v>
      </c>
      <c r="AK55" s="121">
        <v>0</v>
      </c>
      <c r="AL55" s="122">
        <v>0</v>
      </c>
    </row>
    <row r="56" spans="21:38">
      <c r="U56" s="116" t="s">
        <v>285</v>
      </c>
      <c r="V56" s="117">
        <v>0</v>
      </c>
      <c r="W56" s="117">
        <v>0</v>
      </c>
      <c r="X56" s="117">
        <v>0</v>
      </c>
      <c r="Y56" s="118">
        <v>0</v>
      </c>
      <c r="Z56" s="119">
        <v>0</v>
      </c>
      <c r="AA56" s="120">
        <v>0</v>
      </c>
      <c r="AB56" s="120">
        <v>0</v>
      </c>
      <c r="AC56" s="121">
        <v>0</v>
      </c>
      <c r="AD56" s="117">
        <v>0</v>
      </c>
      <c r="AE56" s="117">
        <v>0</v>
      </c>
      <c r="AF56" s="117">
        <v>0</v>
      </c>
      <c r="AG56" s="118">
        <v>0</v>
      </c>
      <c r="AH56" s="119">
        <v>0</v>
      </c>
      <c r="AI56" s="120">
        <v>0</v>
      </c>
      <c r="AJ56" s="120">
        <v>0</v>
      </c>
      <c r="AK56" s="121">
        <v>0</v>
      </c>
      <c r="AL56" s="122">
        <v>0</v>
      </c>
    </row>
    <row r="57" spans="21:38">
      <c r="U57" s="116" t="s">
        <v>286</v>
      </c>
      <c r="V57" s="117">
        <v>0</v>
      </c>
      <c r="W57" s="117">
        <v>0</v>
      </c>
      <c r="X57" s="117">
        <v>0</v>
      </c>
      <c r="Y57" s="118">
        <v>0</v>
      </c>
      <c r="Z57" s="119">
        <v>0</v>
      </c>
      <c r="AA57" s="120">
        <v>0</v>
      </c>
      <c r="AB57" s="120">
        <v>0</v>
      </c>
      <c r="AC57" s="121">
        <v>0</v>
      </c>
      <c r="AD57" s="117">
        <v>0</v>
      </c>
      <c r="AE57" s="117">
        <v>0</v>
      </c>
      <c r="AF57" s="117">
        <v>0</v>
      </c>
      <c r="AG57" s="118">
        <v>0</v>
      </c>
      <c r="AH57" s="119">
        <v>0</v>
      </c>
      <c r="AI57" s="120">
        <v>0</v>
      </c>
      <c r="AJ57" s="120">
        <v>0</v>
      </c>
      <c r="AK57" s="121">
        <v>0</v>
      </c>
      <c r="AL57" s="122">
        <v>0</v>
      </c>
    </row>
    <row r="58" spans="21:38">
      <c r="U58" s="116" t="s">
        <v>287</v>
      </c>
      <c r="V58" s="117">
        <v>0</v>
      </c>
      <c r="W58" s="117">
        <v>0</v>
      </c>
      <c r="X58" s="117">
        <v>0</v>
      </c>
      <c r="Y58" s="118">
        <v>0</v>
      </c>
      <c r="Z58" s="119">
        <v>0</v>
      </c>
      <c r="AA58" s="120">
        <v>0</v>
      </c>
      <c r="AB58" s="120">
        <v>0</v>
      </c>
      <c r="AC58" s="121">
        <v>0</v>
      </c>
      <c r="AD58" s="117">
        <v>0</v>
      </c>
      <c r="AE58" s="117">
        <v>0</v>
      </c>
      <c r="AF58" s="117">
        <v>0</v>
      </c>
      <c r="AG58" s="118">
        <v>0</v>
      </c>
      <c r="AH58" s="119">
        <v>0</v>
      </c>
      <c r="AI58" s="120">
        <v>0</v>
      </c>
      <c r="AJ58" s="120">
        <v>0</v>
      </c>
      <c r="AK58" s="121">
        <v>0</v>
      </c>
      <c r="AL58" s="122">
        <v>0</v>
      </c>
    </row>
    <row r="59" spans="21:38">
      <c r="U59" s="116" t="s">
        <v>285</v>
      </c>
      <c r="V59" s="117">
        <v>0</v>
      </c>
      <c r="W59" s="117">
        <v>0</v>
      </c>
      <c r="X59" s="117">
        <v>0</v>
      </c>
      <c r="Y59" s="118">
        <v>0</v>
      </c>
      <c r="Z59" s="119">
        <v>0</v>
      </c>
      <c r="AA59" s="120">
        <v>0</v>
      </c>
      <c r="AB59" s="120">
        <v>0</v>
      </c>
      <c r="AC59" s="121">
        <v>0</v>
      </c>
      <c r="AD59" s="117">
        <v>0</v>
      </c>
      <c r="AE59" s="117">
        <v>0</v>
      </c>
      <c r="AF59" s="117">
        <v>0</v>
      </c>
      <c r="AG59" s="118">
        <v>0</v>
      </c>
      <c r="AH59" s="119">
        <v>0</v>
      </c>
      <c r="AI59" s="120">
        <v>0</v>
      </c>
      <c r="AJ59" s="120">
        <v>0</v>
      </c>
      <c r="AK59" s="121">
        <v>0</v>
      </c>
      <c r="AL59" s="122">
        <v>0</v>
      </c>
    </row>
    <row r="60" spans="21:38">
      <c r="U60" s="116" t="s">
        <v>288</v>
      </c>
      <c r="V60" s="117">
        <v>0</v>
      </c>
      <c r="W60" s="117">
        <v>0</v>
      </c>
      <c r="X60" s="117">
        <v>0</v>
      </c>
      <c r="Y60" s="118">
        <v>0</v>
      </c>
      <c r="Z60" s="119">
        <v>0</v>
      </c>
      <c r="AA60" s="120">
        <v>0</v>
      </c>
      <c r="AB60" s="120">
        <v>0</v>
      </c>
      <c r="AC60" s="121">
        <v>0</v>
      </c>
      <c r="AD60" s="117">
        <v>0</v>
      </c>
      <c r="AE60" s="117">
        <v>0</v>
      </c>
      <c r="AF60" s="117">
        <v>0</v>
      </c>
      <c r="AG60" s="118">
        <v>0</v>
      </c>
      <c r="AH60" s="119">
        <v>0</v>
      </c>
      <c r="AI60" s="120">
        <v>0</v>
      </c>
      <c r="AJ60" s="120">
        <v>0</v>
      </c>
      <c r="AK60" s="121">
        <v>0</v>
      </c>
      <c r="AL60" s="122">
        <v>0</v>
      </c>
    </row>
    <row r="61" spans="21:38" s="30" customFormat="1">
      <c r="U61" s="116" t="s">
        <v>289</v>
      </c>
      <c r="V61" s="117">
        <v>0</v>
      </c>
      <c r="W61" s="117">
        <v>0</v>
      </c>
      <c r="X61" s="117">
        <v>0</v>
      </c>
      <c r="Y61" s="118">
        <v>0</v>
      </c>
      <c r="Z61" s="119">
        <v>0</v>
      </c>
      <c r="AA61" s="120">
        <v>0</v>
      </c>
      <c r="AB61" s="120">
        <v>0</v>
      </c>
      <c r="AC61" s="121">
        <v>0</v>
      </c>
      <c r="AD61" s="117">
        <v>0</v>
      </c>
      <c r="AE61" s="117">
        <v>0</v>
      </c>
      <c r="AF61" s="117">
        <v>0</v>
      </c>
      <c r="AG61" s="118">
        <v>0</v>
      </c>
      <c r="AH61" s="119">
        <v>0</v>
      </c>
      <c r="AI61" s="120">
        <v>0</v>
      </c>
      <c r="AJ61" s="120">
        <v>0</v>
      </c>
      <c r="AK61" s="121">
        <v>0</v>
      </c>
      <c r="AL61" s="122">
        <v>0</v>
      </c>
    </row>
    <row r="62" spans="21:38">
      <c r="U62" s="116" t="s">
        <v>290</v>
      </c>
      <c r="V62" s="117">
        <v>1</v>
      </c>
      <c r="W62" s="117">
        <v>0</v>
      </c>
      <c r="X62" s="117">
        <v>0</v>
      </c>
      <c r="Y62" s="118">
        <v>1</v>
      </c>
      <c r="Z62" s="119">
        <v>0</v>
      </c>
      <c r="AA62" s="120">
        <v>0</v>
      </c>
      <c r="AB62" s="120">
        <v>0</v>
      </c>
      <c r="AC62" s="121">
        <v>0</v>
      </c>
      <c r="AD62" s="117">
        <v>0</v>
      </c>
      <c r="AE62" s="117">
        <v>0</v>
      </c>
      <c r="AF62" s="117">
        <v>0</v>
      </c>
      <c r="AG62" s="118">
        <v>0</v>
      </c>
      <c r="AH62" s="119">
        <v>0</v>
      </c>
      <c r="AI62" s="120">
        <v>0</v>
      </c>
      <c r="AJ62" s="120">
        <v>0</v>
      </c>
      <c r="AK62" s="121">
        <v>0</v>
      </c>
      <c r="AL62" s="122">
        <v>1</v>
      </c>
    </row>
    <row r="63" spans="21:38">
      <c r="U63" s="116" t="s">
        <v>291</v>
      </c>
      <c r="V63" s="117">
        <v>0</v>
      </c>
      <c r="W63" s="117">
        <v>0</v>
      </c>
      <c r="X63" s="117">
        <v>1</v>
      </c>
      <c r="Y63" s="118">
        <v>1</v>
      </c>
      <c r="Z63" s="119">
        <v>0</v>
      </c>
      <c r="AA63" s="120">
        <v>0</v>
      </c>
      <c r="AB63" s="120">
        <v>0</v>
      </c>
      <c r="AC63" s="121">
        <v>0</v>
      </c>
      <c r="AD63" s="117">
        <v>0</v>
      </c>
      <c r="AE63" s="117">
        <v>1</v>
      </c>
      <c r="AF63" s="117">
        <v>0</v>
      </c>
      <c r="AG63" s="118">
        <v>1</v>
      </c>
      <c r="AH63" s="119">
        <v>0</v>
      </c>
      <c r="AI63" s="120">
        <v>1</v>
      </c>
      <c r="AJ63" s="120">
        <v>0</v>
      </c>
      <c r="AK63" s="121">
        <v>1</v>
      </c>
      <c r="AL63" s="122">
        <v>3</v>
      </c>
    </row>
    <row r="64" spans="21:38">
      <c r="U64" s="116" t="s">
        <v>292</v>
      </c>
      <c r="V64" s="117">
        <v>1</v>
      </c>
      <c r="W64" s="117">
        <v>0</v>
      </c>
      <c r="X64" s="117">
        <v>0</v>
      </c>
      <c r="Y64" s="118">
        <v>1</v>
      </c>
      <c r="Z64" s="119">
        <v>10</v>
      </c>
      <c r="AA64" s="120">
        <v>4</v>
      </c>
      <c r="AB64" s="120">
        <v>1</v>
      </c>
      <c r="AC64" s="121">
        <v>15</v>
      </c>
      <c r="AD64" s="117">
        <v>29</v>
      </c>
      <c r="AE64" s="117">
        <v>28</v>
      </c>
      <c r="AF64" s="117">
        <v>4</v>
      </c>
      <c r="AG64" s="118">
        <v>61</v>
      </c>
      <c r="AH64" s="119">
        <v>12</v>
      </c>
      <c r="AI64" s="120">
        <v>22</v>
      </c>
      <c r="AJ64" s="120">
        <v>5</v>
      </c>
      <c r="AK64" s="121">
        <v>39</v>
      </c>
      <c r="AL64" s="122">
        <v>116</v>
      </c>
    </row>
    <row r="65" spans="21:38">
      <c r="U65" s="116" t="s">
        <v>293</v>
      </c>
      <c r="V65" s="117">
        <v>0</v>
      </c>
      <c r="W65" s="117">
        <v>0</v>
      </c>
      <c r="X65" s="117">
        <v>0</v>
      </c>
      <c r="Y65" s="118">
        <v>0</v>
      </c>
      <c r="Z65" s="119">
        <v>0</v>
      </c>
      <c r="AA65" s="120">
        <v>0</v>
      </c>
      <c r="AB65" s="120">
        <v>0</v>
      </c>
      <c r="AC65" s="121">
        <v>0</v>
      </c>
      <c r="AD65" s="117">
        <v>0</v>
      </c>
      <c r="AE65" s="117">
        <v>0</v>
      </c>
      <c r="AF65" s="117">
        <v>0</v>
      </c>
      <c r="AG65" s="118">
        <v>0</v>
      </c>
      <c r="AH65" s="119">
        <v>0</v>
      </c>
      <c r="AI65" s="120">
        <v>0</v>
      </c>
      <c r="AJ65" s="120">
        <v>0</v>
      </c>
      <c r="AK65" s="121">
        <v>0</v>
      </c>
      <c r="AL65" s="122">
        <v>0</v>
      </c>
    </row>
    <row r="66" spans="21:38">
      <c r="U66" s="116" t="s">
        <v>294</v>
      </c>
      <c r="V66" s="117">
        <v>0</v>
      </c>
      <c r="W66" s="117">
        <v>0</v>
      </c>
      <c r="X66" s="117">
        <v>0</v>
      </c>
      <c r="Y66" s="118">
        <v>0</v>
      </c>
      <c r="Z66" s="119">
        <v>0</v>
      </c>
      <c r="AA66" s="120">
        <v>0</v>
      </c>
      <c r="AB66" s="120">
        <v>0</v>
      </c>
      <c r="AC66" s="121">
        <v>0</v>
      </c>
      <c r="AD66" s="117">
        <v>0</v>
      </c>
      <c r="AE66" s="117">
        <v>0</v>
      </c>
      <c r="AF66" s="117">
        <v>0</v>
      </c>
      <c r="AG66" s="118">
        <v>0</v>
      </c>
      <c r="AH66" s="119">
        <v>0</v>
      </c>
      <c r="AI66" s="120">
        <v>0</v>
      </c>
      <c r="AJ66" s="120">
        <v>0</v>
      </c>
      <c r="AK66" s="121">
        <v>0</v>
      </c>
      <c r="AL66" s="122">
        <v>0</v>
      </c>
    </row>
    <row r="67" spans="21:38">
      <c r="U67" s="116" t="s">
        <v>295</v>
      </c>
      <c r="V67" s="117">
        <v>0</v>
      </c>
      <c r="W67" s="117">
        <v>0</v>
      </c>
      <c r="X67" s="117">
        <v>0</v>
      </c>
      <c r="Y67" s="118">
        <v>0</v>
      </c>
      <c r="Z67" s="119">
        <v>0</v>
      </c>
      <c r="AA67" s="120">
        <v>0</v>
      </c>
      <c r="AB67" s="120">
        <v>0</v>
      </c>
      <c r="AC67" s="121">
        <v>0</v>
      </c>
      <c r="AD67" s="117">
        <v>0</v>
      </c>
      <c r="AE67" s="117">
        <v>0</v>
      </c>
      <c r="AF67" s="117">
        <v>0</v>
      </c>
      <c r="AG67" s="118">
        <v>0</v>
      </c>
      <c r="AH67" s="119">
        <v>0</v>
      </c>
      <c r="AI67" s="120">
        <v>0</v>
      </c>
      <c r="AJ67" s="120">
        <v>0</v>
      </c>
      <c r="AK67" s="121">
        <v>0</v>
      </c>
      <c r="AL67" s="122">
        <v>0</v>
      </c>
    </row>
    <row r="68" spans="21:38">
      <c r="U68" s="116" t="s">
        <v>296</v>
      </c>
      <c r="V68" s="117">
        <v>0</v>
      </c>
      <c r="W68" s="117">
        <v>0</v>
      </c>
      <c r="X68" s="117">
        <v>0</v>
      </c>
      <c r="Y68" s="118">
        <v>0</v>
      </c>
      <c r="Z68" s="119">
        <v>0</v>
      </c>
      <c r="AA68" s="120">
        <v>0</v>
      </c>
      <c r="AB68" s="120">
        <v>0</v>
      </c>
      <c r="AC68" s="121">
        <v>0</v>
      </c>
      <c r="AD68" s="117">
        <v>0</v>
      </c>
      <c r="AE68" s="117">
        <v>1</v>
      </c>
      <c r="AF68" s="117">
        <v>0</v>
      </c>
      <c r="AG68" s="118">
        <v>1</v>
      </c>
      <c r="AH68" s="119">
        <v>3</v>
      </c>
      <c r="AI68" s="120">
        <v>4</v>
      </c>
      <c r="AJ68" s="120">
        <v>0</v>
      </c>
      <c r="AK68" s="121">
        <v>7</v>
      </c>
      <c r="AL68" s="122">
        <v>8</v>
      </c>
    </row>
    <row r="69" spans="21:38">
      <c r="U69" s="116" t="s">
        <v>297</v>
      </c>
      <c r="V69" s="117">
        <v>0</v>
      </c>
      <c r="W69" s="117">
        <v>0</v>
      </c>
      <c r="X69" s="117">
        <v>0</v>
      </c>
      <c r="Y69" s="118">
        <v>0</v>
      </c>
      <c r="Z69" s="119">
        <v>0</v>
      </c>
      <c r="AA69" s="120">
        <v>0</v>
      </c>
      <c r="AB69" s="120">
        <v>0</v>
      </c>
      <c r="AC69" s="121">
        <v>0</v>
      </c>
      <c r="AD69" s="117">
        <v>2</v>
      </c>
      <c r="AE69" s="117">
        <v>1</v>
      </c>
      <c r="AF69" s="117">
        <v>0</v>
      </c>
      <c r="AG69" s="118">
        <v>3</v>
      </c>
      <c r="AH69" s="119">
        <v>0</v>
      </c>
      <c r="AI69" s="120">
        <v>1</v>
      </c>
      <c r="AJ69" s="120">
        <v>0</v>
      </c>
      <c r="AK69" s="121">
        <v>1</v>
      </c>
      <c r="AL69" s="122">
        <v>4</v>
      </c>
    </row>
    <row r="70" spans="21:38">
      <c r="U70" s="116" t="s">
        <v>298</v>
      </c>
      <c r="V70" s="117">
        <v>0</v>
      </c>
      <c r="W70" s="117">
        <v>0</v>
      </c>
      <c r="X70" s="117">
        <v>0</v>
      </c>
      <c r="Y70" s="118">
        <v>0</v>
      </c>
      <c r="Z70" s="119">
        <v>0</v>
      </c>
      <c r="AA70" s="120">
        <v>0</v>
      </c>
      <c r="AB70" s="120">
        <v>0</v>
      </c>
      <c r="AC70" s="121">
        <v>0</v>
      </c>
      <c r="AD70" s="117">
        <v>0</v>
      </c>
      <c r="AE70" s="117">
        <v>0</v>
      </c>
      <c r="AF70" s="117">
        <v>0</v>
      </c>
      <c r="AG70" s="118">
        <v>0</v>
      </c>
      <c r="AH70" s="119">
        <v>0</v>
      </c>
      <c r="AI70" s="120">
        <v>1</v>
      </c>
      <c r="AJ70" s="120">
        <v>0</v>
      </c>
      <c r="AK70" s="121">
        <v>1</v>
      </c>
      <c r="AL70" s="122">
        <v>1</v>
      </c>
    </row>
    <row r="71" spans="21:38">
      <c r="U71" s="116" t="s">
        <v>299</v>
      </c>
      <c r="V71" s="117">
        <v>0</v>
      </c>
      <c r="W71" s="117">
        <v>0</v>
      </c>
      <c r="X71" s="117">
        <v>0</v>
      </c>
      <c r="Y71" s="118">
        <v>0</v>
      </c>
      <c r="Z71" s="119">
        <v>0</v>
      </c>
      <c r="AA71" s="120">
        <v>0</v>
      </c>
      <c r="AB71" s="120">
        <v>0</v>
      </c>
      <c r="AC71" s="121">
        <v>0</v>
      </c>
      <c r="AD71" s="117">
        <v>15</v>
      </c>
      <c r="AE71" s="117">
        <v>2</v>
      </c>
      <c r="AF71" s="117">
        <v>1</v>
      </c>
      <c r="AG71" s="118">
        <v>18</v>
      </c>
      <c r="AH71" s="119">
        <v>0</v>
      </c>
      <c r="AI71" s="120">
        <v>0</v>
      </c>
      <c r="AJ71" s="120">
        <v>0</v>
      </c>
      <c r="AK71" s="121">
        <v>0</v>
      </c>
      <c r="AL71" s="122">
        <v>18</v>
      </c>
    </row>
    <row r="72" spans="21:38">
      <c r="U72" s="116" t="s">
        <v>300</v>
      </c>
      <c r="V72" s="117">
        <v>3</v>
      </c>
      <c r="W72" s="117">
        <v>0</v>
      </c>
      <c r="X72" s="117">
        <v>1</v>
      </c>
      <c r="Y72" s="118">
        <v>4</v>
      </c>
      <c r="Z72" s="119">
        <v>0</v>
      </c>
      <c r="AA72" s="120">
        <v>0</v>
      </c>
      <c r="AB72" s="120">
        <v>0</v>
      </c>
      <c r="AC72" s="121">
        <v>0</v>
      </c>
      <c r="AD72" s="117">
        <v>4</v>
      </c>
      <c r="AE72" s="117">
        <v>7</v>
      </c>
      <c r="AF72" s="117">
        <v>3</v>
      </c>
      <c r="AG72" s="118">
        <v>14</v>
      </c>
      <c r="AH72" s="119">
        <v>0</v>
      </c>
      <c r="AI72" s="120">
        <v>0</v>
      </c>
      <c r="AJ72" s="120">
        <v>0</v>
      </c>
      <c r="AK72" s="121">
        <v>0</v>
      </c>
      <c r="AL72" s="122">
        <v>18</v>
      </c>
    </row>
    <row r="73" spans="21:38">
      <c r="U73" s="116" t="s">
        <v>301</v>
      </c>
      <c r="V73" s="117">
        <v>0</v>
      </c>
      <c r="W73" s="117">
        <v>0</v>
      </c>
      <c r="X73" s="117">
        <v>0</v>
      </c>
      <c r="Y73" s="118">
        <v>0</v>
      </c>
      <c r="Z73" s="119">
        <v>0</v>
      </c>
      <c r="AA73" s="120">
        <v>0</v>
      </c>
      <c r="AB73" s="120">
        <v>0</v>
      </c>
      <c r="AC73" s="121">
        <v>0</v>
      </c>
      <c r="AD73" s="117">
        <v>0</v>
      </c>
      <c r="AE73" s="117">
        <v>0</v>
      </c>
      <c r="AF73" s="117">
        <v>0</v>
      </c>
      <c r="AG73" s="118">
        <v>0</v>
      </c>
      <c r="AH73" s="119">
        <v>0</v>
      </c>
      <c r="AI73" s="120">
        <v>0</v>
      </c>
      <c r="AJ73" s="120">
        <v>0</v>
      </c>
      <c r="AK73" s="121">
        <v>0</v>
      </c>
      <c r="AL73" s="122">
        <v>0</v>
      </c>
    </row>
    <row r="74" spans="21:38">
      <c r="U74" s="116" t="s">
        <v>302</v>
      </c>
      <c r="V74" s="117">
        <v>0</v>
      </c>
      <c r="W74" s="117">
        <v>0</v>
      </c>
      <c r="X74" s="117">
        <v>0</v>
      </c>
      <c r="Y74" s="118">
        <v>0</v>
      </c>
      <c r="Z74" s="119">
        <v>0</v>
      </c>
      <c r="AA74" s="120">
        <v>0</v>
      </c>
      <c r="AB74" s="120">
        <v>1</v>
      </c>
      <c r="AC74" s="121">
        <v>1</v>
      </c>
      <c r="AD74" s="117">
        <v>0</v>
      </c>
      <c r="AE74" s="117">
        <v>0</v>
      </c>
      <c r="AF74" s="117">
        <v>0</v>
      </c>
      <c r="AG74" s="118">
        <v>0</v>
      </c>
      <c r="AH74" s="119">
        <v>0</v>
      </c>
      <c r="AI74" s="120">
        <v>0</v>
      </c>
      <c r="AJ74" s="120">
        <v>0</v>
      </c>
      <c r="AK74" s="121">
        <v>0</v>
      </c>
      <c r="AL74" s="122">
        <v>1</v>
      </c>
    </row>
    <row r="75" spans="21:38">
      <c r="U75" s="116" t="s">
        <v>303</v>
      </c>
      <c r="V75" s="117">
        <v>0</v>
      </c>
      <c r="W75" s="117">
        <v>0</v>
      </c>
      <c r="X75" s="117">
        <v>0</v>
      </c>
      <c r="Y75" s="118">
        <v>0</v>
      </c>
      <c r="Z75" s="119">
        <v>0</v>
      </c>
      <c r="AA75" s="120">
        <v>0</v>
      </c>
      <c r="AB75" s="120">
        <v>4</v>
      </c>
      <c r="AC75" s="121">
        <v>4</v>
      </c>
      <c r="AD75" s="117">
        <v>0</v>
      </c>
      <c r="AE75" s="117">
        <v>0</v>
      </c>
      <c r="AF75" s="117">
        <v>0</v>
      </c>
      <c r="AG75" s="118">
        <v>0</v>
      </c>
      <c r="AH75" s="119">
        <v>0</v>
      </c>
      <c r="AI75" s="120">
        <v>0</v>
      </c>
      <c r="AJ75" s="120">
        <v>1</v>
      </c>
      <c r="AK75" s="121">
        <v>1</v>
      </c>
      <c r="AL75" s="122">
        <v>5</v>
      </c>
    </row>
    <row r="76" spans="21:38">
      <c r="U76" s="116" t="s">
        <v>163</v>
      </c>
      <c r="V76" s="117">
        <v>1</v>
      </c>
      <c r="W76" s="117">
        <v>0</v>
      </c>
      <c r="X76" s="117">
        <v>0</v>
      </c>
      <c r="Y76" s="118">
        <v>1</v>
      </c>
      <c r="Z76" s="119">
        <v>4</v>
      </c>
      <c r="AA76" s="120">
        <v>1</v>
      </c>
      <c r="AB76" s="120">
        <v>0</v>
      </c>
      <c r="AC76" s="121">
        <v>5</v>
      </c>
      <c r="AD76" s="117">
        <v>5</v>
      </c>
      <c r="AE76" s="117">
        <v>2</v>
      </c>
      <c r="AF76" s="117">
        <v>0</v>
      </c>
      <c r="AG76" s="118">
        <v>7</v>
      </c>
      <c r="AH76" s="119">
        <v>16</v>
      </c>
      <c r="AI76" s="120">
        <v>3</v>
      </c>
      <c r="AJ76" s="120">
        <v>2</v>
      </c>
      <c r="AK76" s="121">
        <v>21</v>
      </c>
      <c r="AL76" s="122">
        <v>34</v>
      </c>
    </row>
    <row r="77" spans="21:38">
      <c r="U77" s="116" t="s">
        <v>304</v>
      </c>
      <c r="V77" s="117">
        <v>0</v>
      </c>
      <c r="W77" s="117">
        <v>0</v>
      </c>
      <c r="X77" s="117">
        <v>0</v>
      </c>
      <c r="Y77" s="118">
        <v>0</v>
      </c>
      <c r="Z77" s="119">
        <v>3</v>
      </c>
      <c r="AA77" s="120">
        <v>4</v>
      </c>
      <c r="AB77" s="120">
        <v>0</v>
      </c>
      <c r="AC77" s="121">
        <v>7</v>
      </c>
      <c r="AD77" s="117">
        <v>10</v>
      </c>
      <c r="AE77" s="117">
        <v>8</v>
      </c>
      <c r="AF77" s="117">
        <v>2</v>
      </c>
      <c r="AG77" s="118">
        <v>20</v>
      </c>
      <c r="AH77" s="119">
        <v>5</v>
      </c>
      <c r="AI77" s="120">
        <v>0</v>
      </c>
      <c r="AJ77" s="120">
        <v>0</v>
      </c>
      <c r="AK77" s="121">
        <v>5</v>
      </c>
      <c r="AL77" s="122">
        <v>32</v>
      </c>
    </row>
    <row r="78" spans="21:38">
      <c r="U78" s="116" t="s">
        <v>305</v>
      </c>
      <c r="V78" s="117">
        <v>0</v>
      </c>
      <c r="W78" s="117">
        <v>0</v>
      </c>
      <c r="X78" s="117">
        <v>0</v>
      </c>
      <c r="Y78" s="118">
        <v>0</v>
      </c>
      <c r="Z78" s="119">
        <v>19</v>
      </c>
      <c r="AA78" s="120">
        <v>3</v>
      </c>
      <c r="AB78" s="120">
        <v>2</v>
      </c>
      <c r="AC78" s="121">
        <v>24</v>
      </c>
      <c r="AD78" s="117">
        <v>12</v>
      </c>
      <c r="AE78" s="117">
        <v>1</v>
      </c>
      <c r="AF78" s="117">
        <v>4</v>
      </c>
      <c r="AG78" s="118">
        <v>17</v>
      </c>
      <c r="AH78" s="119">
        <v>16</v>
      </c>
      <c r="AI78" s="120">
        <v>6</v>
      </c>
      <c r="AJ78" s="120">
        <v>4</v>
      </c>
      <c r="AK78" s="121">
        <v>26</v>
      </c>
      <c r="AL78" s="122">
        <v>67</v>
      </c>
    </row>
    <row r="79" spans="21:38">
      <c r="U79" s="116" t="s">
        <v>306</v>
      </c>
      <c r="V79" s="117">
        <v>0</v>
      </c>
      <c r="W79" s="117">
        <v>0</v>
      </c>
      <c r="X79" s="117">
        <v>0</v>
      </c>
      <c r="Y79" s="118">
        <v>0</v>
      </c>
      <c r="Z79" s="119">
        <v>1</v>
      </c>
      <c r="AA79" s="120">
        <v>2</v>
      </c>
      <c r="AB79" s="120">
        <v>4</v>
      </c>
      <c r="AC79" s="121">
        <v>7</v>
      </c>
      <c r="AD79" s="117">
        <v>0</v>
      </c>
      <c r="AE79" s="117">
        <v>1</v>
      </c>
      <c r="AF79" s="117">
        <v>3</v>
      </c>
      <c r="AG79" s="118">
        <v>4</v>
      </c>
      <c r="AH79" s="119">
        <v>2</v>
      </c>
      <c r="AI79" s="120">
        <v>2</v>
      </c>
      <c r="AJ79" s="120">
        <v>0</v>
      </c>
      <c r="AK79" s="121">
        <v>4</v>
      </c>
      <c r="AL79" s="122">
        <v>15</v>
      </c>
    </row>
    <row r="80" spans="21:38">
      <c r="U80" s="116" t="s">
        <v>307</v>
      </c>
      <c r="V80" s="117">
        <v>0</v>
      </c>
      <c r="W80" s="117">
        <v>0</v>
      </c>
      <c r="X80" s="117">
        <v>0</v>
      </c>
      <c r="Y80" s="118">
        <v>0</v>
      </c>
      <c r="Z80" s="119">
        <v>0</v>
      </c>
      <c r="AA80" s="120">
        <v>0</v>
      </c>
      <c r="AB80" s="120">
        <v>1</v>
      </c>
      <c r="AC80" s="121">
        <v>1</v>
      </c>
      <c r="AD80" s="117">
        <v>0</v>
      </c>
      <c r="AE80" s="117">
        <v>0</v>
      </c>
      <c r="AF80" s="117">
        <v>0</v>
      </c>
      <c r="AG80" s="118">
        <v>0</v>
      </c>
      <c r="AH80" s="119">
        <v>1</v>
      </c>
      <c r="AI80" s="120">
        <v>2</v>
      </c>
      <c r="AJ80" s="120">
        <v>1</v>
      </c>
      <c r="AK80" s="121">
        <v>4</v>
      </c>
      <c r="AL80" s="122">
        <v>5</v>
      </c>
    </row>
    <row r="81" spans="21:38">
      <c r="U81" s="116" t="s">
        <v>308</v>
      </c>
      <c r="V81" s="117">
        <v>0</v>
      </c>
      <c r="W81" s="117">
        <v>0</v>
      </c>
      <c r="X81" s="117">
        <v>0</v>
      </c>
      <c r="Y81" s="118">
        <v>0</v>
      </c>
      <c r="Z81" s="119">
        <v>17</v>
      </c>
      <c r="AA81" s="120">
        <v>20</v>
      </c>
      <c r="AB81" s="120">
        <v>8</v>
      </c>
      <c r="AC81" s="121">
        <v>45</v>
      </c>
      <c r="AD81" s="117">
        <v>0</v>
      </c>
      <c r="AE81" s="117">
        <v>2</v>
      </c>
      <c r="AF81" s="117">
        <v>3</v>
      </c>
      <c r="AG81" s="118">
        <v>5</v>
      </c>
      <c r="AH81" s="119">
        <v>0</v>
      </c>
      <c r="AI81" s="120">
        <v>1</v>
      </c>
      <c r="AJ81" s="120">
        <v>0</v>
      </c>
      <c r="AK81" s="121">
        <v>1</v>
      </c>
      <c r="AL81" s="122">
        <v>51</v>
      </c>
    </row>
    <row r="82" spans="21:38">
      <c r="U82" s="116" t="s">
        <v>309</v>
      </c>
      <c r="V82" s="117">
        <v>0</v>
      </c>
      <c r="W82" s="117">
        <v>0</v>
      </c>
      <c r="X82" s="117">
        <v>0</v>
      </c>
      <c r="Y82" s="118">
        <v>0</v>
      </c>
      <c r="Z82" s="119">
        <v>0</v>
      </c>
      <c r="AA82" s="120">
        <v>0</v>
      </c>
      <c r="AB82" s="120">
        <v>0</v>
      </c>
      <c r="AC82" s="121">
        <v>0</v>
      </c>
      <c r="AD82" s="117">
        <v>0</v>
      </c>
      <c r="AE82" s="117">
        <v>0</v>
      </c>
      <c r="AF82" s="117">
        <v>0</v>
      </c>
      <c r="AG82" s="118">
        <v>0</v>
      </c>
      <c r="AH82" s="119">
        <v>0</v>
      </c>
      <c r="AI82" s="120">
        <v>0</v>
      </c>
      <c r="AJ82" s="120">
        <v>0</v>
      </c>
      <c r="AK82" s="121">
        <v>0</v>
      </c>
      <c r="AL82" s="122">
        <v>0</v>
      </c>
    </row>
    <row r="83" spans="21:38">
      <c r="U83" s="116" t="s">
        <v>310</v>
      </c>
      <c r="V83" s="117">
        <v>0</v>
      </c>
      <c r="W83" s="117">
        <v>0</v>
      </c>
      <c r="X83" s="117">
        <v>0</v>
      </c>
      <c r="Y83" s="118">
        <v>0</v>
      </c>
      <c r="Z83" s="119">
        <v>0</v>
      </c>
      <c r="AA83" s="120">
        <v>0</v>
      </c>
      <c r="AB83" s="120">
        <v>1</v>
      </c>
      <c r="AC83" s="121">
        <v>1</v>
      </c>
      <c r="AD83" s="117">
        <v>0</v>
      </c>
      <c r="AE83" s="117">
        <v>0</v>
      </c>
      <c r="AF83" s="117">
        <v>0</v>
      </c>
      <c r="AG83" s="118">
        <v>0</v>
      </c>
      <c r="AH83" s="119">
        <v>0</v>
      </c>
      <c r="AI83" s="120">
        <v>0</v>
      </c>
      <c r="AJ83" s="120">
        <v>0</v>
      </c>
      <c r="AK83" s="121">
        <v>0</v>
      </c>
      <c r="AL83" s="122">
        <v>1</v>
      </c>
    </row>
    <row r="84" spans="21:38">
      <c r="U84" s="116" t="s">
        <v>311</v>
      </c>
      <c r="V84" s="117">
        <v>0</v>
      </c>
      <c r="W84" s="117">
        <v>0</v>
      </c>
      <c r="X84" s="117">
        <v>0</v>
      </c>
      <c r="Y84" s="118">
        <v>0</v>
      </c>
      <c r="Z84" s="119">
        <v>0</v>
      </c>
      <c r="AA84" s="120">
        <v>0</v>
      </c>
      <c r="AB84" s="120">
        <v>0</v>
      </c>
      <c r="AC84" s="121">
        <v>0</v>
      </c>
      <c r="AD84" s="117">
        <v>0</v>
      </c>
      <c r="AE84" s="117">
        <v>0</v>
      </c>
      <c r="AF84" s="117">
        <v>0</v>
      </c>
      <c r="AG84" s="118">
        <v>0</v>
      </c>
      <c r="AH84" s="119">
        <v>0</v>
      </c>
      <c r="AI84" s="120">
        <v>0</v>
      </c>
      <c r="AJ84" s="120">
        <v>0</v>
      </c>
      <c r="AK84" s="121">
        <v>0</v>
      </c>
      <c r="AL84" s="122">
        <v>0</v>
      </c>
    </row>
    <row r="85" spans="21:38">
      <c r="U85" s="116" t="s">
        <v>312</v>
      </c>
      <c r="V85" s="117">
        <v>0</v>
      </c>
      <c r="W85" s="117">
        <v>0</v>
      </c>
      <c r="X85" s="117">
        <v>0</v>
      </c>
      <c r="Y85" s="118">
        <v>0</v>
      </c>
      <c r="Z85" s="119">
        <v>0</v>
      </c>
      <c r="AA85" s="120">
        <v>0</v>
      </c>
      <c r="AB85" s="120">
        <v>0</v>
      </c>
      <c r="AC85" s="121">
        <v>0</v>
      </c>
      <c r="AD85" s="117">
        <v>0</v>
      </c>
      <c r="AE85" s="117">
        <v>0</v>
      </c>
      <c r="AF85" s="117">
        <v>0</v>
      </c>
      <c r="AG85" s="118">
        <v>0</v>
      </c>
      <c r="AH85" s="119">
        <v>0</v>
      </c>
      <c r="AI85" s="120">
        <v>0</v>
      </c>
      <c r="AJ85" s="120">
        <v>0</v>
      </c>
      <c r="AK85" s="121">
        <v>0</v>
      </c>
      <c r="AL85" s="122">
        <v>0</v>
      </c>
    </row>
    <row r="86" spans="21:38">
      <c r="U86" s="123" t="s">
        <v>282</v>
      </c>
      <c r="V86" s="118">
        <v>6</v>
      </c>
      <c r="W86" s="118">
        <v>0</v>
      </c>
      <c r="X86" s="118">
        <v>2</v>
      </c>
      <c r="Y86" s="118">
        <v>8</v>
      </c>
      <c r="Z86" s="124">
        <v>54</v>
      </c>
      <c r="AA86" s="125">
        <v>34</v>
      </c>
      <c r="AB86" s="125">
        <v>22</v>
      </c>
      <c r="AC86" s="121">
        <v>110</v>
      </c>
      <c r="AD86" s="118">
        <v>77</v>
      </c>
      <c r="AE86" s="118">
        <v>54</v>
      </c>
      <c r="AF86" s="118">
        <v>20</v>
      </c>
      <c r="AG86" s="118">
        <v>152</v>
      </c>
      <c r="AH86" s="124">
        <v>55</v>
      </c>
      <c r="AI86" s="125">
        <v>43</v>
      </c>
      <c r="AJ86" s="125">
        <v>13</v>
      </c>
      <c r="AK86" s="121">
        <v>111</v>
      </c>
      <c r="AL86" s="122">
        <v>381</v>
      </c>
    </row>
    <row r="87" spans="21:38">
      <c r="U87" s="179"/>
      <c r="V87" s="180"/>
      <c r="W87" s="180"/>
      <c r="X87" s="180"/>
      <c r="Y87" s="126">
        <v>2.1000000000000001E-2</v>
      </c>
      <c r="Z87" s="181"/>
      <c r="AA87" s="182"/>
      <c r="AB87" s="182"/>
      <c r="AC87" s="127">
        <v>0.28870000000000001</v>
      </c>
      <c r="AD87" s="180"/>
      <c r="AE87" s="180"/>
      <c r="AF87" s="180"/>
      <c r="AG87" s="126">
        <v>0.39900000000000002</v>
      </c>
      <c r="AH87" s="181"/>
      <c r="AI87" s="182"/>
      <c r="AJ87" s="182"/>
      <c r="AK87" s="127">
        <v>0.2913</v>
      </c>
      <c r="AL87" s="183"/>
    </row>
    <row r="88" spans="21:38">
      <c r="AK88" s="1" t="s">
        <v>93</v>
      </c>
      <c r="AL88" s="1">
        <f>AC86+AG86+AK86</f>
        <v>373</v>
      </c>
    </row>
    <row r="89" spans="21:38">
      <c r="AK89" s="128" t="s">
        <v>313</v>
      </c>
      <c r="AL89" s="1">
        <f>AC86+AK86</f>
        <v>221</v>
      </c>
    </row>
  </sheetData>
  <mergeCells count="59">
    <mergeCell ref="B8:C8"/>
    <mergeCell ref="D8:E8"/>
    <mergeCell ref="I8:L8"/>
    <mergeCell ref="A2:L3"/>
    <mergeCell ref="B5:L5"/>
    <mergeCell ref="B6:C6"/>
    <mergeCell ref="D6:E6"/>
    <mergeCell ref="F6:G6"/>
    <mergeCell ref="H6:I6"/>
    <mergeCell ref="K6:L6"/>
    <mergeCell ref="B7:C7"/>
    <mergeCell ref="D7:E7"/>
    <mergeCell ref="F7:G7"/>
    <mergeCell ref="H7:I7"/>
    <mergeCell ref="K7:L7"/>
    <mergeCell ref="B9:C9"/>
    <mergeCell ref="D9:E9"/>
    <mergeCell ref="I9:L9"/>
    <mergeCell ref="B10:L10"/>
    <mergeCell ref="B11:C11"/>
    <mergeCell ref="D11:E11"/>
    <mergeCell ref="G11:H11"/>
    <mergeCell ref="I11:L11"/>
    <mergeCell ref="B15:C15"/>
    <mergeCell ref="D15:E15"/>
    <mergeCell ref="G15:H15"/>
    <mergeCell ref="B12:C12"/>
    <mergeCell ref="D12:E12"/>
    <mergeCell ref="G12:H12"/>
    <mergeCell ref="L12:L13"/>
    <mergeCell ref="B13:H13"/>
    <mergeCell ref="B14:C14"/>
    <mergeCell ref="D14:E14"/>
    <mergeCell ref="G14:H14"/>
    <mergeCell ref="I12:I13"/>
    <mergeCell ref="J12:J13"/>
    <mergeCell ref="K12:K13"/>
    <mergeCell ref="B16:L16"/>
    <mergeCell ref="B17:D17"/>
    <mergeCell ref="H17:L17"/>
    <mergeCell ref="B18:C18"/>
    <mergeCell ref="G18:G24"/>
    <mergeCell ref="H18:L24"/>
    <mergeCell ref="B19:E19"/>
    <mergeCell ref="B20:C20"/>
    <mergeCell ref="B21:C21"/>
    <mergeCell ref="B22:C22"/>
    <mergeCell ref="AL52:AL53"/>
    <mergeCell ref="B23:C23"/>
    <mergeCell ref="B24:D24"/>
    <mergeCell ref="B25:L25"/>
    <mergeCell ref="B26:L26"/>
    <mergeCell ref="P27:S29"/>
    <mergeCell ref="P31:R31"/>
    <mergeCell ref="U52:U53"/>
    <mergeCell ref="V52:Y52"/>
    <mergeCell ref="Z52:AC52"/>
    <mergeCell ref="AD52:AG52"/>
    <mergeCell ref="AH52:AK52"/>
  </mergeCells>
  <dataValidations count="2">
    <dataValidation type="list" allowBlank="1" showInputMessage="1" showErrorMessage="1" sqref="G31:G39">
      <formula1>#REF!</formula1>
    </dataValidation>
    <dataValidation type="list" allowBlank="1" showInputMessage="1" showErrorMessage="1" sqref="H31:H39">
      <formula1>#REF!</formula1>
    </dataValidation>
  </dataValidations>
  <printOptions horizontalCentered="1"/>
  <pageMargins left="0" right="0" top="0.78740157480314965" bottom="0.39370078740157483" header="0.31496062992125984" footer="0.31496062992125984"/>
  <pageSetup scale="70" firstPageNumber="16"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18</vt:i4>
      </vt:variant>
    </vt:vector>
  </HeadingPairs>
  <TitlesOfParts>
    <vt:vector size="36" baseType="lpstr">
      <vt:lpstr>CO1.1</vt:lpstr>
      <vt:lpstr>CO1.2</vt:lpstr>
      <vt:lpstr>CO1.3</vt:lpstr>
      <vt:lpstr>PI2.1</vt:lpstr>
      <vt:lpstr>PI2.2</vt:lpstr>
      <vt:lpstr>PI2.3</vt:lpstr>
      <vt:lpstr>PI2.4</vt:lpstr>
      <vt:lpstr>PI2.5</vt:lpstr>
      <vt:lpstr>PI2.6</vt:lpstr>
      <vt:lpstr>PI2.7</vt:lpstr>
      <vt:lpstr>PI2.8</vt:lpstr>
      <vt:lpstr>PI2.9</vt:lpstr>
      <vt:lpstr>PI2.10</vt:lpstr>
      <vt:lpstr>G3.1</vt:lpstr>
      <vt:lpstr>G3.2</vt:lpstr>
      <vt:lpstr>F4.1</vt:lpstr>
      <vt:lpstr>F4.2</vt:lpstr>
      <vt:lpstr>F4.3</vt:lpstr>
      <vt:lpstr>CO1.1!Área_de_impresión</vt:lpstr>
      <vt:lpstr>CO1.2!Área_de_impresión</vt:lpstr>
      <vt:lpstr>CO1.3!Área_de_impresión</vt:lpstr>
      <vt:lpstr>F4.1!Área_de_impresión</vt:lpstr>
      <vt:lpstr>F4.2!Área_de_impresión</vt:lpstr>
      <vt:lpstr>F4.3!Área_de_impresión</vt:lpstr>
      <vt:lpstr>G3.1!Área_de_impresión</vt:lpstr>
      <vt:lpstr>G3.2!Área_de_impresión</vt:lpstr>
      <vt:lpstr>PI2.1!Área_de_impresión</vt:lpstr>
      <vt:lpstr>PI2.10!Área_de_impresión</vt:lpstr>
      <vt:lpstr>PI2.2!Área_de_impresión</vt:lpstr>
      <vt:lpstr>PI2.3!Área_de_impresión</vt:lpstr>
      <vt:lpstr>PI2.4!Área_de_impresión</vt:lpstr>
      <vt:lpstr>PI2.5!Área_de_impresión</vt:lpstr>
      <vt:lpstr>PI2.6!Área_de_impresión</vt:lpstr>
      <vt:lpstr>PI2.7!Área_de_impresión</vt:lpstr>
      <vt:lpstr>PI2.8!Área_de_impresión</vt:lpstr>
      <vt:lpstr>PI2.9!Área_de_impresión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Angulo Barrantes</dc:creator>
  <cp:lastModifiedBy>Aguilar Gutierrez Martha</cp:lastModifiedBy>
  <cp:lastPrinted>2017-03-17T16:18:59Z</cp:lastPrinted>
  <dcterms:created xsi:type="dcterms:W3CDTF">2017-03-17T14:02:32Z</dcterms:created>
  <dcterms:modified xsi:type="dcterms:W3CDTF">2017-04-28T20:04:28Z</dcterms:modified>
</cp:coreProperties>
</file>